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75" windowHeight="5490" activeTab="2"/>
  </bookViews>
  <sheets>
    <sheet name="Courbe pH" sheetId="1" r:id="rId1"/>
    <sheet name="Courbes pH dérivé" sheetId="2" r:id="rId2"/>
    <sheet name="Courbes pH %" sheetId="3" r:id="rId3"/>
  </sheets>
  <definedNames>
    <definedName name="Cac" localSheetId="2">'Courbes pH %'!$B$5</definedName>
    <definedName name="Cac" localSheetId="1">'Courbes pH dérivé'!$B$5</definedName>
    <definedName name="Cac">'Courbe pH'!$B$5</definedName>
    <definedName name="Cba" localSheetId="2">'Courbes pH %'!$B$6</definedName>
    <definedName name="Cba" localSheetId="1">'Courbes pH dérivé'!$B$6</definedName>
    <definedName name="Cba">'Courbe pH'!$B$6</definedName>
    <definedName name="Ka1" localSheetId="2">'Courbes pH %'!$D$7</definedName>
    <definedName name="Ka1" localSheetId="1">'Courbes pH dérivé'!$D$7</definedName>
    <definedName name="Ka1">'Courbe pH'!$D$7</definedName>
    <definedName name="Ka2" localSheetId="2">'Courbes pH %'!$D$8</definedName>
    <definedName name="Ka2" localSheetId="1">'Courbes pH dérivé'!$D$8</definedName>
    <definedName name="Ka2">'Courbe pH'!$D$8</definedName>
    <definedName name="Ka3" localSheetId="2">'Courbes pH %'!$D$9</definedName>
    <definedName name="Ka3" localSheetId="1">'Courbes pH dérivé'!$D$9</definedName>
    <definedName name="Ka3">'Courbe pH'!$D$9</definedName>
    <definedName name="Ke" localSheetId="2">'Courbes pH %'!$B$10</definedName>
    <definedName name="Ke" localSheetId="1">'Courbes pH dérivé'!$B$10</definedName>
    <definedName name="Ke">'Courbe pH'!$B$10</definedName>
    <definedName name="Va" localSheetId="2">'Courbes pH %'!$B$4</definedName>
    <definedName name="Va" localSheetId="1">'Courbes pH dérivé'!$B$4</definedName>
    <definedName name="Va">'Courbe pH'!$B$4</definedName>
  </definedNames>
  <calcPr fullCalcOnLoad="1"/>
</workbook>
</file>

<file path=xl/sharedStrings.xml><?xml version="1.0" encoding="utf-8"?>
<sst xmlns="http://schemas.openxmlformats.org/spreadsheetml/2006/main" count="57" uniqueCount="19">
  <si>
    <t>Vous pouvez modifier les données suivantes :</t>
  </si>
  <si>
    <t>[H3O+]</t>
  </si>
  <si>
    <t>Vb</t>
  </si>
  <si>
    <t>ph</t>
  </si>
  <si>
    <t>% AH3</t>
  </si>
  <si>
    <t>% AH2</t>
  </si>
  <si>
    <t>% AH</t>
  </si>
  <si>
    <t>% A-</t>
  </si>
  <si>
    <t>dpH/dVb</t>
  </si>
  <si>
    <t>pKa3 doit être supérieur à pKa2</t>
  </si>
  <si>
    <t>pKa2 doit être supérieur à pKa1</t>
  </si>
  <si>
    <t>Va =</t>
  </si>
  <si>
    <t>Ca =</t>
  </si>
  <si>
    <t>Cb =</t>
  </si>
  <si>
    <t>pKa1 =</t>
  </si>
  <si>
    <t>pKa2 =</t>
  </si>
  <si>
    <t>pKa3 =</t>
  </si>
  <si>
    <t>Ke =</t>
  </si>
  <si>
    <t>DOSAGE D'UN TRIACIDE PAR LA SOUDE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</si>
</sst>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F&quot;#,##0_);[Red]\(&quot; F&quot;#,##0\)"/>
    <numFmt numFmtId="167" formatCode="&quot; F&quot;#,##0.00_);[Red]\(&quot; F&quot;#,##0.00\)"/>
    <numFmt numFmtId="168" formatCode="0.0"/>
    <numFmt numFmtId="169" formatCode="0.0E+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MS Sans Serif"/>
      <family val="2"/>
    </font>
    <font>
      <sz val="8"/>
      <name val="MS Sans Serif"/>
      <family val="2"/>
    </font>
    <font>
      <b/>
      <sz val="13.5"/>
      <color indexed="10"/>
      <name val="Arial"/>
      <family val="2"/>
    </font>
    <font>
      <b/>
      <i/>
      <sz val="10"/>
      <color indexed="10"/>
      <name val="MS Sans Serif"/>
      <family val="2"/>
    </font>
    <font>
      <b/>
      <sz val="13.5"/>
      <color indexed="5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3"/>
      <name val="MS Sans Serif"/>
      <family val="2"/>
    </font>
    <font>
      <b/>
      <sz val="10"/>
      <color indexed="13"/>
      <name val="MS Sans Serif"/>
      <family val="2"/>
    </font>
    <font>
      <sz val="10"/>
      <color indexed="13"/>
      <name val="Arial"/>
      <family val="2"/>
    </font>
    <font>
      <sz val="12"/>
      <color indexed="8"/>
      <name val="Arial"/>
      <family val="2"/>
    </font>
    <font>
      <sz val="14.75"/>
      <color indexed="8"/>
      <name val="Arial"/>
      <family val="2"/>
    </font>
    <font>
      <b/>
      <sz val="14.75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MS Sans Serif"/>
      <family val="2"/>
    </font>
    <font>
      <b/>
      <sz val="10"/>
      <color rgb="FFFFFF00"/>
      <name val="MS Sans Serif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4">
    <xf numFmtId="0" fontId="0" fillId="0" borderId="0" xfId="0" applyAlignment="1">
      <alignment/>
    </xf>
    <xf numFmtId="0" fontId="7" fillId="33" borderId="0" xfId="0" applyFont="1" applyFill="1" applyAlignment="1">
      <alignment horizontal="center" vertical="center"/>
    </xf>
    <xf numFmtId="11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68" fontId="4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11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vertical="center"/>
    </xf>
    <xf numFmtId="11" fontId="57" fillId="33" borderId="0" xfId="0" applyNumberFormat="1" applyFont="1" applyFill="1" applyAlignment="1">
      <alignment horizontal="center"/>
    </xf>
    <xf numFmtId="2" fontId="58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1" fontId="58" fillId="33" borderId="0" xfId="0" applyNumberFormat="1" applyFont="1" applyFill="1" applyAlignment="1">
      <alignment horizontal="center"/>
    </xf>
    <xf numFmtId="11" fontId="58" fillId="33" borderId="0" xfId="0" applyNumberFormat="1" applyFont="1" applyFill="1" applyAlignment="1">
      <alignment horizontal="center"/>
    </xf>
    <xf numFmtId="169" fontId="57" fillId="33" borderId="0" xfId="0" applyNumberFormat="1" applyFont="1" applyFill="1" applyAlignment="1">
      <alignment horizontal="center"/>
    </xf>
    <xf numFmtId="168" fontId="59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" fontId="57" fillId="33" borderId="0" xfId="0" applyNumberFormat="1" applyFont="1" applyFill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/>
    </xf>
    <xf numFmtId="1" fontId="57" fillId="33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pH = f(Vb soude)</a:t>
            </a:r>
          </a:p>
        </c:rich>
      </c:tx>
      <c:layout>
        <c:manualLayout>
          <c:xMode val="factor"/>
          <c:yMode val="factor"/>
          <c:x val="-0.001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 pH'!$G$5:$G$51</c:f>
              <c:numCache/>
            </c:numRef>
          </c:xVal>
          <c:yVal>
            <c:numRef>
              <c:f>'Courbe pH'!$H$5:$H$51</c:f>
              <c:numCache/>
            </c:numRef>
          </c:yVal>
          <c:smooth val="0"/>
        </c:ser>
        <c:axId val="27598792"/>
        <c:axId val="47062537"/>
      </c:scatterChart>
      <c:valAx>
        <c:axId val="2759879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</a:rPr>
                  <a:t>Vb (mL)</a:t>
                </a:r>
              </a:p>
            </c:rich>
          </c:tx>
          <c:layout>
            <c:manualLayout>
              <c:xMode val="factor"/>
              <c:yMode val="factor"/>
              <c:x val="0.053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47062537"/>
        <c:crosses val="autoZero"/>
        <c:crossBetween val="midCat"/>
        <c:dispUnits/>
      </c:valAx>
      <c:valAx>
        <c:axId val="47062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36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2759879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pH = f(Vb soude)</a:t>
            </a:r>
          </a:p>
        </c:rich>
      </c:tx>
      <c:layout>
        <c:manualLayout>
          <c:xMode val="factor"/>
          <c:yMode val="factor"/>
          <c:x val="-0.005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dérivé'!$G$5:$G$51</c:f>
              <c:numCache/>
            </c:numRef>
          </c:xVal>
          <c:yVal>
            <c:numRef>
              <c:f>'Courbes pH dérivé'!$H$5:$H$51</c:f>
              <c:numCache/>
            </c:numRef>
          </c:yVal>
          <c:smooth val="0"/>
        </c:ser>
        <c:axId val="20909650"/>
        <c:axId val="53969123"/>
      </c:scatterChart>
      <c:scatterChart>
        <c:scatterStyle val="lineMarker"/>
        <c:varyColors val="0"/>
        <c:ser>
          <c:idx val="1"/>
          <c:order val="1"/>
          <c:tx>
            <c:strRef>
              <c:f>'Courbes pH dérivé'!$M$4</c:f>
              <c:strCache>
                <c:ptCount val="1"/>
                <c:pt idx="0">
                  <c:v>dpH/dVb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dérivé'!$G$5:$G$51</c:f>
              <c:numCache/>
            </c:numRef>
          </c:xVal>
          <c:yVal>
            <c:numRef>
              <c:f>'Courbes pH dérivé'!$M$5:$M$51</c:f>
              <c:numCache/>
            </c:numRef>
          </c:yVal>
          <c:smooth val="0"/>
        </c:ser>
        <c:axId val="15960060"/>
        <c:axId val="9422813"/>
      </c:scatterChart>
      <c:valAx>
        <c:axId val="2090965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Vb (mL)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969123"/>
        <c:crosses val="autoZero"/>
        <c:crossBetween val="midCat"/>
        <c:dispUnits/>
      </c:valAx>
      <c:valAx>
        <c:axId val="53969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27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909650"/>
        <c:crosses val="autoZero"/>
        <c:crossBetween val="midCat"/>
        <c:dispUnits/>
      </c:valAx>
      <c:valAx>
        <c:axId val="15960060"/>
        <c:scaling>
          <c:orientation val="minMax"/>
        </c:scaling>
        <c:axPos val="b"/>
        <c:delete val="1"/>
        <c:majorTickMark val="out"/>
        <c:minorTickMark val="none"/>
        <c:tickLblPos val="nextTo"/>
        <c:crossAx val="9422813"/>
        <c:crosses val="max"/>
        <c:crossBetween val="midCat"/>
        <c:dispUnits/>
      </c:valAx>
      <c:valAx>
        <c:axId val="94228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dpH/dVb</a:t>
                </a:r>
              </a:p>
            </c:rich>
          </c:tx>
          <c:layout>
            <c:manualLayout>
              <c:xMode val="factor"/>
              <c:yMode val="factor"/>
              <c:x val="0.04675"/>
              <c:y val="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960060"/>
        <c:crosses val="max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Courbes = f(Vb soude)</a:t>
            </a:r>
          </a:p>
        </c:rich>
      </c:tx>
      <c:layout>
        <c:manualLayout>
          <c:xMode val="factor"/>
          <c:yMode val="factor"/>
          <c:x val="0.00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525"/>
          <c:w val="1"/>
          <c:h val="0.73475"/>
        </c:manualLayout>
      </c:layout>
      <c:scatterChart>
        <c:scatterStyle val="lineMarker"/>
        <c:varyColors val="0"/>
        <c:ser>
          <c:idx val="0"/>
          <c:order val="0"/>
          <c:tx>
            <c:v>pH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%'!$H$5:$H$51</c:f>
              <c:numCache/>
            </c:numRef>
          </c:yVal>
          <c:smooth val="0"/>
        </c:ser>
        <c:axId val="17696454"/>
        <c:axId val="25050359"/>
      </c:scatterChart>
      <c:scatterChart>
        <c:scatterStyle val="lineMarker"/>
        <c:varyColors val="0"/>
        <c:ser>
          <c:idx val="1"/>
          <c:order val="1"/>
          <c:tx>
            <c:strRef>
              <c:f>'Courbes pH %'!$I$4</c:f>
              <c:strCache>
                <c:ptCount val="1"/>
                <c:pt idx="0">
                  <c:v>% AH3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%'!$I$5:$I$51</c:f>
              <c:numCache/>
            </c:numRef>
          </c:yVal>
          <c:smooth val="0"/>
        </c:ser>
        <c:ser>
          <c:idx val="2"/>
          <c:order val="2"/>
          <c:tx>
            <c:strRef>
              <c:f>'Courbes pH %'!$J$4</c:f>
              <c:strCache>
                <c:ptCount val="1"/>
                <c:pt idx="0">
                  <c:v>% AH2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%'!$J$5:$J$51</c:f>
              <c:numCache/>
            </c:numRef>
          </c:yVal>
          <c:smooth val="0"/>
        </c:ser>
        <c:ser>
          <c:idx val="3"/>
          <c:order val="3"/>
          <c:tx>
            <c:strRef>
              <c:f>'Courbes pH %'!$K$4</c:f>
              <c:strCache>
                <c:ptCount val="1"/>
                <c:pt idx="0">
                  <c:v>% AH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%'!$K$5:$K$51</c:f>
              <c:numCache/>
            </c:numRef>
          </c:yVal>
          <c:smooth val="0"/>
        </c:ser>
        <c:ser>
          <c:idx val="4"/>
          <c:order val="4"/>
          <c:tx>
            <c:strRef>
              <c:f>'Courbes pH %'!$L$4</c:f>
              <c:strCache>
                <c:ptCount val="1"/>
                <c:pt idx="0">
                  <c:v>% A-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pH %'!$G$5:$G$51</c:f>
              <c:numCache/>
            </c:numRef>
          </c:xVal>
          <c:yVal>
            <c:numRef>
              <c:f>'Courbes pH %'!$L$5:$L$51</c:f>
              <c:numCache/>
            </c:numRef>
          </c:yVal>
          <c:smooth val="0"/>
        </c:ser>
        <c:axId val="24126640"/>
        <c:axId val="15813169"/>
      </c:scatterChart>
      <c:valAx>
        <c:axId val="1769645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Vb (mL)</a:t>
                </a:r>
              </a:p>
            </c:rich>
          </c:tx>
          <c:layout>
            <c:manualLayout>
              <c:xMode val="factor"/>
              <c:yMode val="factor"/>
              <c:x val="0.053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50359"/>
        <c:crosses val="autoZero"/>
        <c:crossBetween val="midCat"/>
        <c:dispUnits/>
      </c:valAx>
      <c:valAx>
        <c:axId val="2505035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96454"/>
        <c:crosses val="autoZero"/>
        <c:crossBetween val="midCat"/>
        <c:dispUnits/>
      </c:valAx>
      <c:valAx>
        <c:axId val="24126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5813169"/>
        <c:crosses val="max"/>
        <c:crossBetween val="midCat"/>
        <c:dispUnits/>
      </c:valAx>
      <c:valAx>
        <c:axId val="1581316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[ ]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26640"/>
        <c:crosses val="max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"/>
          <c:w val="0.15275"/>
          <c:h val="0.2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2</xdr:row>
      <xdr:rowOff>104775</xdr:rowOff>
    </xdr:from>
    <xdr:to>
      <xdr:col>13</xdr:col>
      <xdr:colOff>571500</xdr:colOff>
      <xdr:row>20</xdr:row>
      <xdr:rowOff>57150</xdr:rowOff>
    </xdr:to>
    <xdr:graphicFrame>
      <xdr:nvGraphicFramePr>
        <xdr:cNvPr id="1" name="Chart 8"/>
        <xdr:cNvGraphicFramePr/>
      </xdr:nvGraphicFramePr>
      <xdr:xfrm>
        <a:off x="2552700" y="933450"/>
        <a:ext cx="5334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257175</xdr:rowOff>
    </xdr:from>
    <xdr:to>
      <xdr:col>14</xdr:col>
      <xdr:colOff>19050</xdr:colOff>
      <xdr:row>18</xdr:row>
      <xdr:rowOff>161925</xdr:rowOff>
    </xdr:to>
    <xdr:graphicFrame>
      <xdr:nvGraphicFramePr>
        <xdr:cNvPr id="1" name="Chart 7"/>
        <xdr:cNvGraphicFramePr/>
      </xdr:nvGraphicFramePr>
      <xdr:xfrm>
        <a:off x="2667000" y="704850"/>
        <a:ext cx="5334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85725</xdr:rowOff>
    </xdr:from>
    <xdr:to>
      <xdr:col>14</xdr:col>
      <xdr:colOff>542925</xdr:colOff>
      <xdr:row>21</xdr:row>
      <xdr:rowOff>28575</xdr:rowOff>
    </xdr:to>
    <xdr:graphicFrame>
      <xdr:nvGraphicFramePr>
        <xdr:cNvPr id="1" name="Chart 7"/>
        <xdr:cNvGraphicFramePr/>
      </xdr:nvGraphicFramePr>
      <xdr:xfrm>
        <a:off x="3190875" y="1076325"/>
        <a:ext cx="5334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="115" zoomScaleNormal="115" zoomScalePageLayoutView="0" workbookViewId="0" topLeftCell="A12">
      <selection activeCell="O20" sqref="O20"/>
    </sheetView>
  </sheetViews>
  <sheetFormatPr defaultColWidth="10.00390625" defaultRowHeight="12.75"/>
  <cols>
    <col min="1" max="1" width="7.00390625" style="5" customWidth="1"/>
    <col min="2" max="2" width="17.140625" style="8" customWidth="1"/>
    <col min="3" max="3" width="14.421875" style="8" customWidth="1"/>
    <col min="4" max="4" width="8.00390625" style="2" customWidth="1"/>
    <col min="5" max="5" width="8.00390625" style="3" customWidth="1"/>
    <col min="6" max="7" width="7.00390625" style="4" customWidth="1"/>
    <col min="8" max="8" width="5.00390625" style="5" customWidth="1"/>
    <col min="9" max="9" width="7.7109375" style="3" customWidth="1"/>
    <col min="10" max="10" width="6.57421875" style="3" customWidth="1"/>
    <col min="11" max="11" width="7.140625" style="6" customWidth="1"/>
    <col min="12" max="12" width="5.7109375" style="6" customWidth="1"/>
    <col min="13" max="13" width="9.00390625" style="7" customWidth="1"/>
    <col min="14" max="16384" width="10.00390625" style="7" customWidth="1"/>
  </cols>
  <sheetData>
    <row r="1" spans="1:14" s="1" customFormat="1" ht="35.2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" ht="30" customHeight="1">
      <c r="A2" s="30" t="s">
        <v>0</v>
      </c>
      <c r="B2" s="30"/>
      <c r="C2" s="30"/>
    </row>
    <row r="4" spans="1:18" ht="20.25" customHeight="1">
      <c r="A4" s="9" t="s">
        <v>11</v>
      </c>
      <c r="B4" s="10">
        <f>C4</f>
        <v>20</v>
      </c>
      <c r="C4" s="11">
        <v>20</v>
      </c>
      <c r="D4" s="32"/>
      <c r="E4" s="33" t="s">
        <v>1</v>
      </c>
      <c r="F4" s="34" t="s">
        <v>2</v>
      </c>
      <c r="G4" s="34"/>
      <c r="H4" s="34" t="s">
        <v>3</v>
      </c>
      <c r="I4" s="35" t="s">
        <v>4</v>
      </c>
      <c r="J4" s="35" t="s">
        <v>5</v>
      </c>
      <c r="K4" s="35" t="s">
        <v>6</v>
      </c>
      <c r="L4" s="35" t="s">
        <v>7</v>
      </c>
      <c r="M4" s="33" t="s">
        <v>8</v>
      </c>
      <c r="N4" s="13"/>
      <c r="O4" s="14"/>
      <c r="P4" s="15"/>
      <c r="Q4" s="15"/>
      <c r="R4" s="14"/>
    </row>
    <row r="5" spans="1:18" ht="26.25" customHeight="1">
      <c r="A5" s="9" t="s">
        <v>12</v>
      </c>
      <c r="B5" s="16">
        <f>0.0001*C5</f>
        <v>0.016</v>
      </c>
      <c r="C5" s="11">
        <v>160</v>
      </c>
      <c r="D5" s="36"/>
      <c r="E5" s="37">
        <f aca="true" t="shared" si="0" ref="E5:E51">10^-H5</f>
        <v>0.1</v>
      </c>
      <c r="F5" s="38">
        <f aca="true" t="shared" si="1" ref="F5:F51">(Va*Cac*(Ka1*E5^2+2*Ka1*Ka2*E5+3*Ka1*Ka2*Ka3)/(E5^3+Ka1*E5^2+Ka1*Ka2*E5+Ka1*Ka2*Ka3)-(E5-Ke/E5)*Va)/(Cba+E5-Ke/E5)</f>
        <v>-15.811615627357744</v>
      </c>
      <c r="G5" s="38">
        <f>IF(F5&gt;0,F5,(IF(H5&gt;10,100,-1)))</f>
        <v>-1</v>
      </c>
      <c r="H5" s="39">
        <v>1</v>
      </c>
      <c r="I5" s="40">
        <f aca="true" t="shared" si="2" ref="I5:I51">100/(1+Ka1/E5+Ka1*Ka2/E5^2+Ka1*Ka2*Ka3/E5^3)</f>
        <v>92.64124008685344</v>
      </c>
      <c r="J5" s="40">
        <f aca="true" t="shared" si="3" ref="J5:J51">I5*Ka1/E5</f>
        <v>7.358755270085862</v>
      </c>
      <c r="K5" s="40">
        <f aca="true" t="shared" si="4" ref="K5:K51">J5*Ka2/E5</f>
        <v>4.6430606838929915E-06</v>
      </c>
      <c r="L5" s="40">
        <f aca="true" t="shared" si="5" ref="L5:L51">K5*Ka3/E5</f>
        <v>2.92957323936951E-17</v>
      </c>
      <c r="M5" s="41"/>
      <c r="N5" s="5"/>
      <c r="O5" s="3"/>
      <c r="P5" s="3"/>
      <c r="Q5" s="3"/>
      <c r="R5" s="3"/>
    </row>
    <row r="6" spans="1:18" ht="26.25" customHeight="1">
      <c r="A6" s="9" t="s">
        <v>13</v>
      </c>
      <c r="B6" s="16">
        <f>0.0001*C6</f>
        <v>0.025</v>
      </c>
      <c r="C6" s="8">
        <v>250</v>
      </c>
      <c r="D6" s="42"/>
      <c r="E6" s="37">
        <f t="shared" si="0"/>
        <v>0.056234132519034884</v>
      </c>
      <c r="F6" s="38">
        <f t="shared" si="1"/>
        <v>-13.357389503787575</v>
      </c>
      <c r="G6" s="38">
        <f aca="true" t="shared" si="6" ref="G6:G51">IF(F6&gt;0,F6,(IF(H6&gt;10,100,-1)))</f>
        <v>-1</v>
      </c>
      <c r="H6" s="39">
        <v>1.25</v>
      </c>
      <c r="I6" s="40">
        <f t="shared" si="2"/>
        <v>87.62291972464976</v>
      </c>
      <c r="J6" s="40">
        <f t="shared" si="3"/>
        <v>12.377066388053349</v>
      </c>
      <c r="K6" s="40">
        <f t="shared" si="4"/>
        <v>1.3887296897516378E-05</v>
      </c>
      <c r="L6" s="40">
        <f t="shared" si="5"/>
        <v>1.5581803399383774E-16</v>
      </c>
      <c r="M6" s="41">
        <f>5*(H7-H5)/(F7-F5)</f>
        <v>0.4327827121656196</v>
      </c>
      <c r="N6" s="5"/>
      <c r="O6" s="3"/>
      <c r="P6" s="3"/>
      <c r="Q6" s="3"/>
      <c r="R6" s="3"/>
    </row>
    <row r="7" spans="1:18" ht="26.25" customHeight="1">
      <c r="A7" s="9" t="s">
        <v>14</v>
      </c>
      <c r="B7" s="10">
        <f>C7/10</f>
        <v>2.1</v>
      </c>
      <c r="C7" s="11">
        <v>21</v>
      </c>
      <c r="D7" s="32">
        <f>10^-B7</f>
        <v>0.007943282347242812</v>
      </c>
      <c r="E7" s="37">
        <f t="shared" si="0"/>
        <v>0.031622776601683784</v>
      </c>
      <c r="F7" s="38">
        <f t="shared" si="1"/>
        <v>-10.03504477615589</v>
      </c>
      <c r="G7" s="38">
        <f t="shared" si="6"/>
        <v>-1</v>
      </c>
      <c r="H7" s="39">
        <v>1.5</v>
      </c>
      <c r="I7" s="40">
        <f t="shared" si="2"/>
        <v>79.92396709363582</v>
      </c>
      <c r="J7" s="40">
        <f t="shared" si="3"/>
        <v>20.075992849492195</v>
      </c>
      <c r="K7" s="40">
        <f t="shared" si="4"/>
        <v>4.0056871968176385E-05</v>
      </c>
      <c r="L7" s="40">
        <f t="shared" si="5"/>
        <v>7.99239670936356E-16</v>
      </c>
      <c r="M7" s="41">
        <f aca="true" t="shared" si="7" ref="M7:M22">5*(H8-H6)/(F8-F6)</f>
        <v>0.33996085914238766</v>
      </c>
      <c r="N7" s="5"/>
      <c r="O7" s="3"/>
      <c r="P7" s="3"/>
      <c r="Q7" s="3"/>
      <c r="R7" s="3"/>
    </row>
    <row r="8" spans="1:13" ht="26.25" customHeight="1">
      <c r="A8" s="9" t="s">
        <v>15</v>
      </c>
      <c r="B8" s="17">
        <f>IF(C8/10&gt;B7,C8/10,A22)</f>
        <v>7.2</v>
      </c>
      <c r="C8" s="11">
        <v>72</v>
      </c>
      <c r="D8" s="32">
        <f>10^-B8</f>
        <v>6.309573444801918E-08</v>
      </c>
      <c r="E8" s="37">
        <f t="shared" si="0"/>
        <v>0.017782794100389226</v>
      </c>
      <c r="F8" s="38">
        <f t="shared" si="1"/>
        <v>-6.003601758025609</v>
      </c>
      <c r="G8" s="38">
        <f t="shared" si="6"/>
        <v>-1</v>
      </c>
      <c r="H8" s="39">
        <v>1.75</v>
      </c>
      <c r="I8" s="40">
        <f t="shared" si="2"/>
        <v>69.12353951418679</v>
      </c>
      <c r="J8" s="40">
        <f t="shared" si="3"/>
        <v>30.876350932385986</v>
      </c>
      <c r="K8" s="40">
        <f t="shared" si="4"/>
        <v>0.00010955342721485115</v>
      </c>
      <c r="L8" s="40">
        <f t="shared" si="5"/>
        <v>3.887102281225514E-15</v>
      </c>
      <c r="M8" s="41">
        <f t="shared" si="7"/>
        <v>0.29874876880557516</v>
      </c>
    </row>
    <row r="9" spans="1:18" ht="26.25" customHeight="1">
      <c r="A9" s="9" t="s">
        <v>16</v>
      </c>
      <c r="B9" s="17">
        <f>IF(C9/10&gt;B8,C9/10,A21)</f>
        <v>12.2</v>
      </c>
      <c r="C9" s="11">
        <v>122</v>
      </c>
      <c r="D9" s="32">
        <f>10^-B9</f>
        <v>6.309573444801928E-13</v>
      </c>
      <c r="E9" s="37">
        <f t="shared" si="0"/>
        <v>0.01</v>
      </c>
      <c r="F9" s="38">
        <f t="shared" si="1"/>
        <v>-1.6668094525586492</v>
      </c>
      <c r="G9" s="38">
        <f t="shared" si="6"/>
        <v>-1</v>
      </c>
      <c r="H9" s="39">
        <v>2</v>
      </c>
      <c r="I9" s="40">
        <f t="shared" si="2"/>
        <v>55.7310077097852</v>
      </c>
      <c r="J9" s="40">
        <f t="shared" si="3"/>
        <v>44.26871297351899</v>
      </c>
      <c r="K9" s="40">
        <f t="shared" si="4"/>
        <v>0.00027931669581327353</v>
      </c>
      <c r="L9" s="40">
        <f t="shared" si="5"/>
        <v>1.7623692065932486E-14</v>
      </c>
      <c r="M9" s="41">
        <f t="shared" si="7"/>
        <v>0.2958840340080206</v>
      </c>
      <c r="N9" s="5"/>
      <c r="O9" s="3"/>
      <c r="P9" s="3"/>
      <c r="Q9" s="3"/>
      <c r="R9" s="3"/>
    </row>
    <row r="10" spans="1:18" ht="20.25" customHeight="1">
      <c r="A10" s="9" t="s">
        <v>17</v>
      </c>
      <c r="B10" s="10">
        <v>1E-14</v>
      </c>
      <c r="C10" s="11"/>
      <c r="D10" s="32"/>
      <c r="E10" s="37">
        <f t="shared" si="0"/>
        <v>0.005623413251903487</v>
      </c>
      <c r="F10" s="38">
        <f t="shared" si="1"/>
        <v>2.445654412154334</v>
      </c>
      <c r="G10" s="38">
        <f t="shared" si="6"/>
        <v>2.445654412154334</v>
      </c>
      <c r="H10" s="39">
        <v>2.25</v>
      </c>
      <c r="I10" s="40">
        <f t="shared" si="2"/>
        <v>41.44985983197618</v>
      </c>
      <c r="J10" s="40">
        <f t="shared" si="3"/>
        <v>58.54948323201698</v>
      </c>
      <c r="K10" s="40">
        <f t="shared" si="4"/>
        <v>0.0006569360067616632</v>
      </c>
      <c r="L10" s="40">
        <f t="shared" si="5"/>
        <v>7.370943228820257E-14</v>
      </c>
      <c r="M10" s="41">
        <f t="shared" si="7"/>
        <v>0.3311925747490843</v>
      </c>
      <c r="N10" s="5"/>
      <c r="O10" s="3"/>
      <c r="P10" s="3"/>
      <c r="Q10" s="3"/>
      <c r="R10" s="3"/>
    </row>
    <row r="11" spans="4:18" ht="12.75">
      <c r="D11" s="32"/>
      <c r="E11" s="37">
        <f t="shared" si="0"/>
        <v>0.0031622776601683764</v>
      </c>
      <c r="F11" s="38">
        <f t="shared" si="1"/>
        <v>5.881668957303141</v>
      </c>
      <c r="G11" s="38">
        <f t="shared" si="6"/>
        <v>5.881668957303141</v>
      </c>
      <c r="H11" s="39">
        <v>2.5</v>
      </c>
      <c r="I11" s="40">
        <f t="shared" si="2"/>
        <v>28.474318533279533</v>
      </c>
      <c r="J11" s="40">
        <f t="shared" si="3"/>
        <v>71.52425437022667</v>
      </c>
      <c r="K11" s="40">
        <f t="shared" si="4"/>
        <v>0.0014270964935116127</v>
      </c>
      <c r="L11" s="40">
        <f t="shared" si="5"/>
        <v>2.8474318533279515E-13</v>
      </c>
      <c r="M11" s="41">
        <f t="shared" si="7"/>
        <v>0.4173146548625468</v>
      </c>
      <c r="N11" s="5"/>
      <c r="O11" s="3"/>
      <c r="P11" s="3"/>
      <c r="Q11" s="3"/>
      <c r="R11" s="3"/>
    </row>
    <row r="12" spans="4:18" ht="12.75">
      <c r="D12" s="32"/>
      <c r="E12" s="37">
        <f t="shared" si="0"/>
        <v>0.0017782794100389223</v>
      </c>
      <c r="F12" s="38">
        <f t="shared" si="1"/>
        <v>8.436337870954597</v>
      </c>
      <c r="G12" s="38">
        <f t="shared" si="6"/>
        <v>8.436337870954597</v>
      </c>
      <c r="H12" s="39">
        <v>2.75</v>
      </c>
      <c r="I12" s="40">
        <f t="shared" si="2"/>
        <v>18.29158628769066</v>
      </c>
      <c r="J12" s="40">
        <f t="shared" si="3"/>
        <v>81.70551469124963</v>
      </c>
      <c r="K12" s="40">
        <f t="shared" si="4"/>
        <v>0.002899021058667591</v>
      </c>
      <c r="L12" s="40">
        <f t="shared" si="5"/>
        <v>1.0286114872853556E-12</v>
      </c>
      <c r="M12" s="41">
        <f t="shared" si="7"/>
        <v>0.5839258780081815</v>
      </c>
      <c r="N12" s="5"/>
      <c r="O12" s="3"/>
      <c r="P12" s="3"/>
      <c r="Q12" s="3"/>
      <c r="R12" s="3"/>
    </row>
    <row r="13" spans="4:18" ht="12.75">
      <c r="D13" s="32"/>
      <c r="E13" s="37">
        <f t="shared" si="0"/>
        <v>0.001</v>
      </c>
      <c r="F13" s="38">
        <f t="shared" si="1"/>
        <v>10.163034271215418</v>
      </c>
      <c r="G13" s="38">
        <f t="shared" si="6"/>
        <v>10.163034271215418</v>
      </c>
      <c r="H13" s="39">
        <v>3</v>
      </c>
      <c r="I13" s="40">
        <f t="shared" si="2"/>
        <v>11.18095039023665</v>
      </c>
      <c r="J13" s="40">
        <f t="shared" si="3"/>
        <v>88.8134458601644</v>
      </c>
      <c r="K13" s="40">
        <f t="shared" si="4"/>
        <v>0.005603749595406461</v>
      </c>
      <c r="L13" s="40">
        <f t="shared" si="5"/>
        <v>3.5357269638496156E-12</v>
      </c>
      <c r="M13" s="41">
        <f t="shared" si="7"/>
        <v>0.8878295166739701</v>
      </c>
      <c r="N13" s="5"/>
      <c r="O13" s="3"/>
      <c r="P13" s="3"/>
      <c r="Q13" s="3"/>
      <c r="R13" s="3"/>
    </row>
    <row r="14" spans="4:18" ht="12.75">
      <c r="D14" s="32"/>
      <c r="E14" s="37">
        <f t="shared" si="0"/>
        <v>0.0005623413251903486</v>
      </c>
      <c r="F14" s="38">
        <f t="shared" si="1"/>
        <v>11.252193790417177</v>
      </c>
      <c r="G14" s="38">
        <f t="shared" si="6"/>
        <v>11.252193790417177</v>
      </c>
      <c r="H14" s="39">
        <v>3.25</v>
      </c>
      <c r="I14" s="40">
        <f t="shared" si="2"/>
        <v>6.610713438534894</v>
      </c>
      <c r="J14" s="40">
        <f t="shared" si="3"/>
        <v>93.3788092867273</v>
      </c>
      <c r="K14" s="40">
        <f t="shared" si="4"/>
        <v>0.010477274726045146</v>
      </c>
      <c r="L14" s="40">
        <f t="shared" si="5"/>
        <v>1.1755695593414204E-11</v>
      </c>
      <c r="M14" s="41">
        <f t="shared" si="7"/>
        <v>1.4319840721872341</v>
      </c>
      <c r="N14" s="5"/>
      <c r="O14" s="3"/>
      <c r="P14" s="3"/>
      <c r="Q14" s="3"/>
      <c r="R14" s="3"/>
    </row>
    <row r="15" spans="4:18" ht="12.75">
      <c r="D15" s="32"/>
      <c r="E15" s="37">
        <f t="shared" si="0"/>
        <v>0.00031622776601683783</v>
      </c>
      <c r="F15" s="38">
        <f t="shared" si="1"/>
        <v>11.90886374554851</v>
      </c>
      <c r="G15" s="38">
        <f t="shared" si="6"/>
        <v>11.90886374554851</v>
      </c>
      <c r="H15" s="39">
        <v>3.5</v>
      </c>
      <c r="I15" s="40">
        <f t="shared" si="2"/>
        <v>3.8279158606665993</v>
      </c>
      <c r="J15" s="40">
        <f t="shared" si="3"/>
        <v>96.15289911368747</v>
      </c>
      <c r="K15" s="40">
        <f t="shared" si="4"/>
        <v>0.01918502560765448</v>
      </c>
      <c r="L15" s="40">
        <f t="shared" si="5"/>
        <v>3.82791586066659E-11</v>
      </c>
      <c r="M15" s="41">
        <f t="shared" si="7"/>
        <v>2.3984319569680563</v>
      </c>
      <c r="N15" s="5"/>
      <c r="O15" s="3"/>
      <c r="P15" s="3"/>
      <c r="Q15" s="3"/>
      <c r="R15" s="3"/>
    </row>
    <row r="16" spans="2:18" ht="12.75">
      <c r="B16" s="12"/>
      <c r="C16" s="12"/>
      <c r="D16" s="36"/>
      <c r="E16" s="37">
        <f t="shared" si="0"/>
        <v>0.00017782794100389203</v>
      </c>
      <c r="F16" s="38">
        <f t="shared" si="1"/>
        <v>12.294541476261198</v>
      </c>
      <c r="G16" s="38">
        <f t="shared" si="6"/>
        <v>12.294541476261198</v>
      </c>
      <c r="H16" s="39">
        <v>3.75</v>
      </c>
      <c r="I16" s="40">
        <f t="shared" si="2"/>
        <v>2.1889402061661394</v>
      </c>
      <c r="J16" s="40">
        <f t="shared" si="3"/>
        <v>97.77636742939619</v>
      </c>
      <c r="K16" s="40">
        <f t="shared" si="4"/>
        <v>0.03469236431457141</v>
      </c>
      <c r="L16" s="40">
        <f t="shared" si="5"/>
        <v>1.230931536297904E-10</v>
      </c>
      <c r="M16" s="41">
        <f t="shared" si="7"/>
        <v>4.098414890459115</v>
      </c>
      <c r="N16" s="5"/>
      <c r="O16" s="3"/>
      <c r="P16" s="3"/>
      <c r="Q16" s="3"/>
      <c r="R16" s="3"/>
    </row>
    <row r="17" spans="4:18" ht="12.75">
      <c r="D17" s="32"/>
      <c r="E17" s="37">
        <f t="shared" si="0"/>
        <v>0.0001</v>
      </c>
      <c r="F17" s="38">
        <f t="shared" si="1"/>
        <v>12.518855673359397</v>
      </c>
      <c r="G17" s="38">
        <f t="shared" si="6"/>
        <v>12.518855673359397</v>
      </c>
      <c r="H17" s="39">
        <v>4</v>
      </c>
      <c r="I17" s="40">
        <f t="shared" si="2"/>
        <v>1.242499308192997</v>
      </c>
      <c r="J17" s="40">
        <f t="shared" si="3"/>
        <v>98.69522821230838</v>
      </c>
      <c r="K17" s="40">
        <f t="shared" si="4"/>
        <v>0.06227247910570459</v>
      </c>
      <c r="L17" s="40">
        <f t="shared" si="5"/>
        <v>3.929127805073366E-10</v>
      </c>
      <c r="M17" s="41">
        <f t="shared" si="7"/>
        <v>7.014984001754285</v>
      </c>
      <c r="N17" s="5"/>
      <c r="O17" s="3"/>
      <c r="P17" s="3"/>
      <c r="Q17" s="3"/>
      <c r="R17" s="3"/>
    </row>
    <row r="18" spans="4:18" ht="12.75">
      <c r="D18" s="32"/>
      <c r="E18" s="37">
        <f t="shared" si="0"/>
        <v>5.623413251903489E-05</v>
      </c>
      <c r="F18" s="38">
        <f t="shared" si="1"/>
        <v>12.650921476468584</v>
      </c>
      <c r="G18" s="38">
        <f t="shared" si="6"/>
        <v>12.650921476468584</v>
      </c>
      <c r="H18" s="39">
        <v>4.25</v>
      </c>
      <c r="I18" s="40">
        <f t="shared" si="2"/>
        <v>0.7021868158482497</v>
      </c>
      <c r="J18" s="40">
        <f t="shared" si="3"/>
        <v>99.18652407247568</v>
      </c>
      <c r="K18" s="40">
        <f t="shared" si="4"/>
        <v>0.11128911042738342</v>
      </c>
      <c r="L18" s="40">
        <f t="shared" si="5"/>
        <v>1.2486843566237323E-09</v>
      </c>
      <c r="M18" s="41">
        <f t="shared" si="7"/>
        <v>11.65649855116606</v>
      </c>
      <c r="N18" s="5"/>
      <c r="O18" s="3"/>
      <c r="P18" s="3"/>
      <c r="Q18" s="3"/>
      <c r="R18" s="3"/>
    </row>
    <row r="19" spans="4:18" ht="12.75">
      <c r="D19" s="32"/>
      <c r="E19" s="37">
        <f t="shared" si="0"/>
        <v>3.162277660168375E-05</v>
      </c>
      <c r="F19" s="38">
        <f t="shared" si="1"/>
        <v>12.733328311864543</v>
      </c>
      <c r="G19" s="38">
        <f t="shared" si="6"/>
        <v>12.733328311864543</v>
      </c>
      <c r="H19" s="39">
        <v>4.5</v>
      </c>
      <c r="I19" s="40">
        <f t="shared" si="2"/>
        <v>0.3957420836598208</v>
      </c>
      <c r="J19" s="40">
        <f t="shared" si="3"/>
        <v>99.40591703224341</v>
      </c>
      <c r="K19" s="40">
        <f t="shared" si="4"/>
        <v>0.1983408801393582</v>
      </c>
      <c r="L19" s="40">
        <f t="shared" si="5"/>
        <v>3.957420836598212E-09</v>
      </c>
      <c r="M19" s="41">
        <f t="shared" si="7"/>
        <v>17.55408071670995</v>
      </c>
      <c r="N19" s="5"/>
      <c r="O19" s="3"/>
      <c r="P19" s="3"/>
      <c r="Q19" s="3"/>
      <c r="R19" s="3"/>
    </row>
    <row r="20" spans="4:18" ht="12.75">
      <c r="D20" s="32"/>
      <c r="E20" s="37">
        <f t="shared" si="0"/>
        <v>1.7782794100389215E-05</v>
      </c>
      <c r="F20" s="38">
        <f t="shared" si="1"/>
        <v>12.79333850418683</v>
      </c>
      <c r="G20" s="38">
        <f t="shared" si="6"/>
        <v>12.79333850418683</v>
      </c>
      <c r="H20" s="39">
        <v>4.75</v>
      </c>
      <c r="I20" s="40">
        <f t="shared" si="2"/>
        <v>0.2225840521866171</v>
      </c>
      <c r="J20" s="40">
        <f t="shared" si="3"/>
        <v>99.42464398623558</v>
      </c>
      <c r="K20" s="40">
        <f t="shared" si="4"/>
        <v>0.35277194906097814</v>
      </c>
      <c r="L20" s="40">
        <f t="shared" si="5"/>
        <v>1.2516821087285989E-08</v>
      </c>
      <c r="M20" s="41">
        <f t="shared" si="7"/>
        <v>21.24129317041256</v>
      </c>
      <c r="N20" s="5"/>
      <c r="O20" s="3"/>
      <c r="P20" s="3"/>
      <c r="Q20" s="3"/>
      <c r="R20" s="3"/>
    </row>
    <row r="21" spans="1:18" ht="12.75">
      <c r="A21" s="18" t="s">
        <v>9</v>
      </c>
      <c r="D21" s="32"/>
      <c r="E21" s="37">
        <f t="shared" si="0"/>
        <v>1E-05</v>
      </c>
      <c r="F21" s="38">
        <f t="shared" si="1"/>
        <v>12.851023594347735</v>
      </c>
      <c r="G21" s="38">
        <f t="shared" si="6"/>
        <v>12.851023594347735</v>
      </c>
      <c r="H21" s="39">
        <v>5</v>
      </c>
      <c r="I21" s="40">
        <f t="shared" si="2"/>
        <v>0.12494688080516538</v>
      </c>
      <c r="J21" s="40">
        <f t="shared" si="3"/>
        <v>99.24883526427217</v>
      </c>
      <c r="K21" s="40">
        <f t="shared" si="4"/>
        <v>0.6262178154109718</v>
      </c>
      <c r="L21" s="40">
        <f t="shared" si="5"/>
        <v>3.951167298778943E-08</v>
      </c>
      <c r="M21" s="41">
        <f t="shared" si="7"/>
        <v>18.90669786199862</v>
      </c>
      <c r="N21" s="5"/>
      <c r="O21" s="3"/>
      <c r="P21" s="3"/>
      <c r="Q21" s="3"/>
      <c r="R21" s="3"/>
    </row>
    <row r="22" spans="1:18" ht="12" customHeight="1">
      <c r="A22" s="18" t="s">
        <v>10</v>
      </c>
      <c r="D22" s="32"/>
      <c r="E22" s="37">
        <f t="shared" si="0"/>
        <v>5.623413251903484E-06</v>
      </c>
      <c r="F22" s="38">
        <f t="shared" si="1"/>
        <v>12.92556677684701</v>
      </c>
      <c r="G22" s="38">
        <f t="shared" si="6"/>
        <v>12.92556677684701</v>
      </c>
      <c r="H22" s="39">
        <v>5.25</v>
      </c>
      <c r="I22" s="40">
        <f t="shared" si="2"/>
        <v>0.06996008533475</v>
      </c>
      <c r="J22" s="40">
        <f t="shared" si="3"/>
        <v>98.8212471603462</v>
      </c>
      <c r="K22" s="40">
        <f t="shared" si="4"/>
        <v>1.1087926299104383</v>
      </c>
      <c r="L22" s="40">
        <f t="shared" si="5"/>
        <v>1.2440857927535196E-07</v>
      </c>
      <c r="M22" s="41">
        <f t="shared" si="7"/>
        <v>13.150493768649504</v>
      </c>
      <c r="N22" s="5"/>
      <c r="O22" s="3"/>
      <c r="P22" s="3"/>
      <c r="Q22" s="3"/>
      <c r="R22" s="3"/>
    </row>
    <row r="23" spans="4:18" ht="12.75">
      <c r="D23" s="32"/>
      <c r="E23" s="37">
        <f t="shared" si="0"/>
        <v>3.1622776601683767E-06</v>
      </c>
      <c r="F23" s="38">
        <f t="shared" si="1"/>
        <v>13.041130524473807</v>
      </c>
      <c r="G23" s="38">
        <f t="shared" si="6"/>
        <v>13.041130524473807</v>
      </c>
      <c r="H23" s="39">
        <v>5.5</v>
      </c>
      <c r="I23" s="40">
        <f t="shared" si="2"/>
        <v>0.03901669858904951</v>
      </c>
      <c r="J23" s="40">
        <f t="shared" si="3"/>
        <v>98.0055157881325</v>
      </c>
      <c r="K23" s="40">
        <f t="shared" si="4"/>
        <v>1.9554671231114804</v>
      </c>
      <c r="L23" s="40">
        <f t="shared" si="5"/>
        <v>3.901669858904948E-07</v>
      </c>
      <c r="M23" s="41">
        <f aca="true" t="shared" si="8" ref="M23:M38">5*(H24-H22)/(F24-F22)</f>
        <v>8.121773280735601</v>
      </c>
      <c r="N23" s="5"/>
      <c r="O23" s="3"/>
      <c r="P23" s="3"/>
      <c r="Q23" s="3"/>
      <c r="R23" s="3"/>
    </row>
    <row r="24" spans="4:18" ht="12.75">
      <c r="D24" s="32"/>
      <c r="E24" s="37">
        <f t="shared" si="0"/>
        <v>1.7782794100389193E-06</v>
      </c>
      <c r="F24" s="38">
        <f t="shared" si="1"/>
        <v>13.233381328372335</v>
      </c>
      <c r="G24" s="38">
        <f t="shared" si="6"/>
        <v>13.233381328372335</v>
      </c>
      <c r="H24" s="39">
        <v>5.75</v>
      </c>
      <c r="I24" s="40">
        <f t="shared" si="2"/>
        <v>0.02161542770567063</v>
      </c>
      <c r="J24" s="40">
        <f t="shared" si="3"/>
        <v>96.55256893448423</v>
      </c>
      <c r="K24" s="40">
        <f t="shared" si="4"/>
        <v>3.4258144222852764</v>
      </c>
      <c r="L24" s="40">
        <f t="shared" si="5"/>
        <v>1.2155248260563039E-06</v>
      </c>
      <c r="M24" s="41">
        <f t="shared" si="8"/>
        <v>4.848455965354916</v>
      </c>
      <c r="N24" s="5"/>
      <c r="O24" s="3"/>
      <c r="P24" s="3"/>
      <c r="Q24" s="3"/>
      <c r="R24" s="3"/>
    </row>
    <row r="25" spans="4:18" ht="12.75">
      <c r="D25" s="32"/>
      <c r="E25" s="37">
        <f t="shared" si="0"/>
        <v>1E-06</v>
      </c>
      <c r="F25" s="38">
        <f t="shared" si="1"/>
        <v>13.55675859614528</v>
      </c>
      <c r="G25" s="38">
        <f t="shared" si="6"/>
        <v>13.55675859614528</v>
      </c>
      <c r="H25" s="39">
        <v>6</v>
      </c>
      <c r="I25" s="40">
        <f t="shared" si="2"/>
        <v>0.011840667389550865</v>
      </c>
      <c r="J25" s="40">
        <f t="shared" si="3"/>
        <v>94.05376425499301</v>
      </c>
      <c r="K25" s="40">
        <f t="shared" si="4"/>
        <v>5.934391333269638</v>
      </c>
      <c r="L25" s="40">
        <f t="shared" si="5"/>
        <v>3.7443477967460823E-06</v>
      </c>
      <c r="M25" s="41">
        <f t="shared" si="8"/>
        <v>2.919607024239757</v>
      </c>
      <c r="N25" s="5"/>
      <c r="O25" s="3"/>
      <c r="P25" s="3"/>
      <c r="Q25" s="3"/>
      <c r="R25" s="3"/>
    </row>
    <row r="26" spans="4:18" ht="12.75">
      <c r="D26" s="32"/>
      <c r="E26" s="37">
        <f t="shared" si="0"/>
        <v>5.623413251903487E-07</v>
      </c>
      <c r="F26" s="38">
        <f t="shared" si="1"/>
        <v>14.089660950679033</v>
      </c>
      <c r="G26" s="38">
        <f t="shared" si="6"/>
        <v>14.089660950679033</v>
      </c>
      <c r="H26" s="39">
        <v>6.25</v>
      </c>
      <c r="I26" s="40">
        <f t="shared" si="2"/>
        <v>0.006364857668798104</v>
      </c>
      <c r="J26" s="40">
        <f t="shared" si="3"/>
        <v>89.90600423357384</v>
      </c>
      <c r="K26" s="40">
        <f t="shared" si="4"/>
        <v>10.087619590262014</v>
      </c>
      <c r="L26" s="40">
        <f t="shared" si="5"/>
        <v>1.1318495340251991E-05</v>
      </c>
      <c r="M26" s="41">
        <f t="shared" si="8"/>
        <v>1.822852966768818</v>
      </c>
      <c r="N26" s="5"/>
      <c r="O26" s="3"/>
      <c r="P26" s="3"/>
      <c r="Q26" s="3"/>
      <c r="R26" s="3"/>
    </row>
    <row r="27" spans="4:18" ht="12.75">
      <c r="D27" s="32"/>
      <c r="E27" s="37">
        <f t="shared" si="0"/>
        <v>3.1622776601683734E-07</v>
      </c>
      <c r="F27" s="38">
        <f t="shared" si="1"/>
        <v>14.928235092371681</v>
      </c>
      <c r="G27" s="38">
        <f t="shared" si="6"/>
        <v>14.928235092371681</v>
      </c>
      <c r="H27" s="39">
        <v>6.5</v>
      </c>
      <c r="I27" s="40">
        <f t="shared" si="2"/>
        <v>0.0033187588212865203</v>
      </c>
      <c r="J27" s="40">
        <f t="shared" si="3"/>
        <v>83.3634525264235</v>
      </c>
      <c r="K27" s="40">
        <f t="shared" si="4"/>
        <v>16.633195527166997</v>
      </c>
      <c r="L27" s="40">
        <f t="shared" si="5"/>
        <v>3.3187588212865276E-05</v>
      </c>
      <c r="M27" s="41">
        <f t="shared" si="8"/>
        <v>1.2123437692395518</v>
      </c>
      <c r="N27" s="5"/>
      <c r="O27" s="3"/>
      <c r="P27" s="3"/>
      <c r="Q27" s="3"/>
      <c r="R27" s="3"/>
    </row>
    <row r="28" spans="4:18" ht="12.75">
      <c r="D28" s="32"/>
      <c r="E28" s="37">
        <f t="shared" si="0"/>
        <v>1.7782794100389206E-07</v>
      </c>
      <c r="F28" s="38">
        <f t="shared" si="1"/>
        <v>16.15178232535161</v>
      </c>
      <c r="G28" s="38">
        <f t="shared" si="6"/>
        <v>16.15178232535161</v>
      </c>
      <c r="H28" s="39">
        <v>6.75</v>
      </c>
      <c r="I28" s="40">
        <f t="shared" si="2"/>
        <v>0.0016523914538225898</v>
      </c>
      <c r="J28" s="40">
        <f t="shared" si="3"/>
        <v>73.80961502330274</v>
      </c>
      <c r="K28" s="40">
        <f t="shared" si="4"/>
        <v>26.188639664443443</v>
      </c>
      <c r="L28" s="40">
        <f t="shared" si="5"/>
        <v>9.29207999875803E-05</v>
      </c>
      <c r="M28" s="41">
        <f t="shared" si="8"/>
        <v>0.8854174273163888</v>
      </c>
      <c r="N28" s="5"/>
      <c r="O28" s="3"/>
      <c r="P28" s="3"/>
      <c r="Q28" s="3"/>
      <c r="R28" s="3"/>
    </row>
    <row r="29" spans="4:13" ht="12.75">
      <c r="D29" s="32"/>
      <c r="E29" s="37">
        <f t="shared" si="0"/>
        <v>1E-07</v>
      </c>
      <c r="F29" s="38">
        <f t="shared" si="1"/>
        <v>17.75176207848178</v>
      </c>
      <c r="G29" s="38">
        <f t="shared" si="6"/>
        <v>17.75176207848178</v>
      </c>
      <c r="H29" s="39">
        <v>7</v>
      </c>
      <c r="I29" s="40">
        <f t="shared" si="2"/>
        <v>0.0007718856815339696</v>
      </c>
      <c r="J29" s="40">
        <f t="shared" si="3"/>
        <v>61.313059082182676</v>
      </c>
      <c r="K29" s="40">
        <f t="shared" si="4"/>
        <v>38.68592494045109</v>
      </c>
      <c r="L29" s="40">
        <f t="shared" si="5"/>
        <v>0.00024409168469187082</v>
      </c>
      <c r="M29" s="41">
        <f t="shared" si="8"/>
        <v>0.7317507687005163</v>
      </c>
    </row>
    <row r="30" spans="4:13" ht="12.75">
      <c r="D30" s="32"/>
      <c r="E30" s="37">
        <f t="shared" si="0"/>
        <v>5.6234132519034806E-08</v>
      </c>
      <c r="F30" s="38">
        <f t="shared" si="1"/>
        <v>19.568246109106344</v>
      </c>
      <c r="G30" s="38">
        <f t="shared" si="6"/>
        <v>19.568246109106344</v>
      </c>
      <c r="H30" s="39">
        <v>7.25</v>
      </c>
      <c r="I30" s="40">
        <f t="shared" si="2"/>
        <v>0.0003336159594431054</v>
      </c>
      <c r="J30" s="40">
        <f t="shared" si="3"/>
        <v>47.12450681987291</v>
      </c>
      <c r="K30" s="40">
        <f t="shared" si="4"/>
        <v>52.87456630177611</v>
      </c>
      <c r="L30" s="40">
        <f t="shared" si="5"/>
        <v>0.0005932623915380559</v>
      </c>
      <c r="M30" s="41">
        <f t="shared" si="8"/>
        <v>0.6992045489933609</v>
      </c>
    </row>
    <row r="31" spans="4:13" ht="12.75">
      <c r="D31" s="32"/>
      <c r="E31" s="37">
        <f t="shared" si="0"/>
        <v>3.16227766016837E-08</v>
      </c>
      <c r="F31" s="38">
        <f t="shared" si="1"/>
        <v>21.327253690484632</v>
      </c>
      <c r="G31" s="38">
        <f t="shared" si="6"/>
        <v>21.327253690484632</v>
      </c>
      <c r="H31" s="39">
        <v>7.5</v>
      </c>
      <c r="I31" s="40">
        <f t="shared" si="2"/>
        <v>0.00013291034584256203</v>
      </c>
      <c r="J31" s="40">
        <f t="shared" si="3"/>
        <v>33.38556943291782</v>
      </c>
      <c r="K31" s="40">
        <f t="shared" si="4"/>
        <v>66.61296855327791</v>
      </c>
      <c r="L31" s="40">
        <f t="shared" si="5"/>
        <v>0.0013291034584256276</v>
      </c>
      <c r="M31" s="41">
        <f t="shared" si="8"/>
        <v>0.7766952162144799</v>
      </c>
    </row>
    <row r="32" spans="4:13" ht="12.75">
      <c r="D32" s="32"/>
      <c r="E32" s="37">
        <f t="shared" si="0"/>
        <v>1.7782794100389218E-08</v>
      </c>
      <c r="F32" s="38">
        <f t="shared" si="1"/>
        <v>22.78701191042633</v>
      </c>
      <c r="G32" s="38">
        <f t="shared" si="6"/>
        <v>22.78701191042633</v>
      </c>
      <c r="H32" s="39">
        <v>7.75</v>
      </c>
      <c r="I32" s="40">
        <f t="shared" si="2"/>
        <v>4.922146364815892E-05</v>
      </c>
      <c r="J32" s="40">
        <f t="shared" si="3"/>
        <v>21.986420193287678</v>
      </c>
      <c r="K32" s="40">
        <f t="shared" si="4"/>
        <v>78.01076265893911</v>
      </c>
      <c r="L32" s="40">
        <f t="shared" si="5"/>
        <v>0.002767926309571423</v>
      </c>
      <c r="M32" s="41">
        <f t="shared" si="8"/>
        <v>0.9904351655846442</v>
      </c>
    </row>
    <row r="33" spans="4:13" ht="12.75">
      <c r="D33" s="32"/>
      <c r="E33" s="37">
        <f t="shared" si="0"/>
        <v>1E-08</v>
      </c>
      <c r="F33" s="38">
        <f t="shared" si="1"/>
        <v>23.851396700415297</v>
      </c>
      <c r="G33" s="38">
        <f t="shared" si="6"/>
        <v>23.851396700415297</v>
      </c>
      <c r="H33" s="39">
        <v>8</v>
      </c>
      <c r="I33" s="40">
        <f t="shared" si="2"/>
        <v>1.722202591393133E-05</v>
      </c>
      <c r="J33" s="40">
        <f t="shared" si="3"/>
        <v>13.679941442588898</v>
      </c>
      <c r="K33" s="40">
        <f t="shared" si="4"/>
        <v>86.31459525260415</v>
      </c>
      <c r="L33" s="40">
        <f t="shared" si="5"/>
        <v>0.005446082781046577</v>
      </c>
      <c r="M33" s="41">
        <f t="shared" si="8"/>
        <v>1.412329550953301</v>
      </c>
    </row>
    <row r="34" spans="4:13" ht="12.75">
      <c r="D34" s="32"/>
      <c r="E34" s="37">
        <f t="shared" si="0"/>
        <v>5.6234132519034744E-09</v>
      </c>
      <c r="F34" s="38">
        <f t="shared" si="1"/>
        <v>24.55713701919612</v>
      </c>
      <c r="G34" s="38">
        <f t="shared" si="6"/>
        <v>24.55713701919612</v>
      </c>
      <c r="H34" s="39">
        <v>8.25</v>
      </c>
      <c r="I34" s="40">
        <f t="shared" si="2"/>
        <v>5.792652440801733E-06</v>
      </c>
      <c r="J34" s="40">
        <f t="shared" si="3"/>
        <v>8.182339055583105</v>
      </c>
      <c r="K34" s="40">
        <f t="shared" si="4"/>
        <v>91.80735419719949</v>
      </c>
      <c r="L34" s="40">
        <f t="shared" si="5"/>
        <v>0.010300954564989487</v>
      </c>
      <c r="M34" s="41">
        <f t="shared" si="8"/>
        <v>2.181625563579308</v>
      </c>
    </row>
    <row r="35" spans="4:13" ht="12.75">
      <c r="D35" s="32"/>
      <c r="E35" s="37">
        <f t="shared" si="0"/>
        <v>3.162277660168378E-09</v>
      </c>
      <c r="F35" s="38">
        <f t="shared" si="1"/>
        <v>24.997331200696063</v>
      </c>
      <c r="G35" s="38">
        <f t="shared" si="6"/>
        <v>24.997331200696063</v>
      </c>
      <c r="H35" s="39">
        <v>8.5</v>
      </c>
      <c r="I35" s="40">
        <f t="shared" si="2"/>
        <v>1.899674006270238E-06</v>
      </c>
      <c r="J35" s="40">
        <f t="shared" si="3"/>
        <v>4.771765360641656</v>
      </c>
      <c r="K35" s="40">
        <f t="shared" si="4"/>
        <v>95.20923599962164</v>
      </c>
      <c r="L35" s="40">
        <f t="shared" si="5"/>
        <v>0.018996740062702345</v>
      </c>
      <c r="M35" s="41">
        <f t="shared" si="8"/>
        <v>3.53750181751521</v>
      </c>
    </row>
    <row r="36" spans="4:13" ht="12.75">
      <c r="D36" s="32"/>
      <c r="E36" s="37">
        <f t="shared" si="0"/>
        <v>1.7782794100389197E-09</v>
      </c>
      <c r="F36" s="38">
        <f t="shared" si="1"/>
        <v>25.26385043701594</v>
      </c>
      <c r="G36" s="38">
        <f t="shared" si="6"/>
        <v>25.26385043701594</v>
      </c>
      <c r="H36" s="39">
        <v>8.75</v>
      </c>
      <c r="I36" s="40">
        <f t="shared" si="2"/>
        <v>6.134503016358386E-07</v>
      </c>
      <c r="J36" s="40">
        <f t="shared" si="3"/>
        <v>2.740181843407886</v>
      </c>
      <c r="K36" s="40">
        <f t="shared" si="4"/>
        <v>97.22532069758579</v>
      </c>
      <c r="L36" s="40">
        <f t="shared" si="5"/>
        <v>0.03449684555603175</v>
      </c>
      <c r="M36" s="41">
        <f t="shared" si="8"/>
        <v>5.824715034241516</v>
      </c>
    </row>
    <row r="37" spans="4:13" ht="12.75">
      <c r="D37" s="32"/>
      <c r="E37" s="37">
        <f t="shared" si="0"/>
        <v>1E-09</v>
      </c>
      <c r="F37" s="38">
        <f t="shared" si="1"/>
        <v>25.426536747285613</v>
      </c>
      <c r="G37" s="38">
        <f t="shared" si="6"/>
        <v>25.426536747285613</v>
      </c>
      <c r="H37" s="39">
        <v>9</v>
      </c>
      <c r="I37" s="40">
        <f t="shared" si="2"/>
        <v>1.9629137104592082E-07</v>
      </c>
      <c r="J37" s="40">
        <f t="shared" si="3"/>
        <v>1.5591977825451517</v>
      </c>
      <c r="K37" s="40">
        <f t="shared" si="4"/>
        <v>98.37872923940924</v>
      </c>
      <c r="L37" s="40">
        <f t="shared" si="5"/>
        <v>0.06207278175423355</v>
      </c>
      <c r="M37" s="41">
        <f t="shared" si="8"/>
        <v>9.265795014109857</v>
      </c>
    </row>
    <row r="38" spans="4:13" ht="12.75">
      <c r="D38" s="32"/>
      <c r="E38" s="37">
        <f t="shared" si="0"/>
        <v>5.623413251903489E-10</v>
      </c>
      <c r="F38" s="38">
        <f t="shared" si="1"/>
        <v>25.53365998883454</v>
      </c>
      <c r="G38" s="38">
        <f t="shared" si="6"/>
        <v>25.53365998883454</v>
      </c>
      <c r="H38" s="39">
        <v>9.25</v>
      </c>
      <c r="I38" s="40">
        <f t="shared" si="2"/>
        <v>6.24688886070157E-08</v>
      </c>
      <c r="J38" s="40">
        <f t="shared" si="3"/>
        <v>0.882396505282663</v>
      </c>
      <c r="K38" s="40">
        <f t="shared" si="4"/>
        <v>99.00651629387058</v>
      </c>
      <c r="L38" s="40">
        <f t="shared" si="5"/>
        <v>0.11108713837787078</v>
      </c>
      <c r="M38" s="41">
        <f t="shared" si="8"/>
        <v>12.965246426379938</v>
      </c>
    </row>
    <row r="39" spans="4:13" ht="12.75">
      <c r="D39" s="32"/>
      <c r="E39" s="37">
        <f t="shared" si="0"/>
        <v>3.1622776601683744E-10</v>
      </c>
      <c r="F39" s="38">
        <f t="shared" si="1"/>
        <v>25.61935992378254</v>
      </c>
      <c r="G39" s="38">
        <f t="shared" si="6"/>
        <v>25.61935992378254</v>
      </c>
      <c r="H39" s="39">
        <v>9.5</v>
      </c>
      <c r="I39" s="40">
        <f t="shared" si="2"/>
        <v>1.9813785284297555E-08</v>
      </c>
      <c r="J39" s="40">
        <f t="shared" si="3"/>
        <v>0.4976997841247127</v>
      </c>
      <c r="K39" s="40">
        <f t="shared" si="4"/>
        <v>99.30416234321852</v>
      </c>
      <c r="L39" s="40">
        <f t="shared" si="5"/>
        <v>0.19813785284297583</v>
      </c>
      <c r="M39" s="41">
        <f aca="true" t="shared" si="9" ref="M39:M51">5*(H40-H38)/(F40-F38)</f>
        <v>14.009948352501079</v>
      </c>
    </row>
    <row r="40" spans="4:13" ht="12.75">
      <c r="D40" s="32"/>
      <c r="E40" s="37">
        <f t="shared" si="0"/>
        <v>1.778279410038918E-10</v>
      </c>
      <c r="F40" s="38">
        <f t="shared" si="1"/>
        <v>25.712104615259854</v>
      </c>
      <c r="G40" s="38">
        <f t="shared" si="6"/>
        <v>25.712104615259854</v>
      </c>
      <c r="H40" s="39">
        <v>9.75</v>
      </c>
      <c r="I40" s="40">
        <f t="shared" si="2"/>
        <v>6.269657564046612E-09</v>
      </c>
      <c r="J40" s="40">
        <f t="shared" si="3"/>
        <v>0.28005531622648044</v>
      </c>
      <c r="K40" s="40">
        <f t="shared" si="4"/>
        <v>99.36737592319831</v>
      </c>
      <c r="L40" s="40">
        <f t="shared" si="5"/>
        <v>0.3525687543055685</v>
      </c>
      <c r="M40" s="41">
        <f t="shared" si="9"/>
        <v>11.159936269337063</v>
      </c>
    </row>
    <row r="41" spans="4:13" ht="12.75">
      <c r="D41" s="32"/>
      <c r="E41" s="37">
        <f t="shared" si="0"/>
        <v>1E-10</v>
      </c>
      <c r="F41" s="38">
        <f t="shared" si="1"/>
        <v>25.843375539971046</v>
      </c>
      <c r="G41" s="38">
        <f t="shared" si="6"/>
        <v>25.843375539971046</v>
      </c>
      <c r="H41" s="39">
        <v>10</v>
      </c>
      <c r="I41" s="40">
        <f t="shared" si="2"/>
        <v>1.979634159106335E-09</v>
      </c>
      <c r="J41" s="40">
        <f t="shared" si="3"/>
        <v>0.1572479307002822</v>
      </c>
      <c r="K41" s="40">
        <f t="shared" si="4"/>
        <v>99.21673677965528</v>
      </c>
      <c r="L41" s="40">
        <f t="shared" si="5"/>
        <v>0.6260152876648156</v>
      </c>
      <c r="M41" s="41">
        <f t="shared" si="9"/>
        <v>7.222484902078932</v>
      </c>
    </row>
    <row r="42" spans="4:13" ht="12.75">
      <c r="D42" s="32"/>
      <c r="E42" s="37">
        <f t="shared" si="0"/>
        <v>5.623413251903482E-11</v>
      </c>
      <c r="F42" s="38">
        <f t="shared" si="1"/>
        <v>26.058245871890296</v>
      </c>
      <c r="G42" s="38">
        <f t="shared" si="6"/>
        <v>26.058245871890296</v>
      </c>
      <c r="H42" s="39">
        <v>10.25</v>
      </c>
      <c r="I42" s="40">
        <f t="shared" si="2"/>
        <v>6.234069909271455E-10</v>
      </c>
      <c r="J42" s="40">
        <f t="shared" si="3"/>
        <v>0.08805857802648909</v>
      </c>
      <c r="K42" s="40">
        <f t="shared" si="4"/>
        <v>98.80334960531005</v>
      </c>
      <c r="L42" s="40">
        <f t="shared" si="5"/>
        <v>1.1085918160400658</v>
      </c>
      <c r="M42" s="41">
        <f t="shared" si="9"/>
        <v>4.252228726330402</v>
      </c>
    </row>
    <row r="43" spans="4:13" ht="12.75">
      <c r="D43" s="32"/>
      <c r="E43" s="37">
        <f t="shared" si="0"/>
        <v>3.162277660168371E-11</v>
      </c>
      <c r="F43" s="38">
        <f t="shared" si="1"/>
        <v>26.431302521537123</v>
      </c>
      <c r="G43" s="38">
        <f t="shared" si="6"/>
        <v>26.431302521537123</v>
      </c>
      <c r="H43" s="39">
        <v>10.5</v>
      </c>
      <c r="I43" s="40">
        <f t="shared" si="2"/>
        <v>1.9552696012918868E-10</v>
      </c>
      <c r="J43" s="40">
        <f t="shared" si="3"/>
        <v>0.049114151814282477</v>
      </c>
      <c r="K43" s="40">
        <f t="shared" si="4"/>
        <v>97.99561624669828</v>
      </c>
      <c r="L43" s="40">
        <f t="shared" si="5"/>
        <v>1.9552696012918955</v>
      </c>
      <c r="M43" s="41">
        <f t="shared" si="9"/>
        <v>2.4129547568509193</v>
      </c>
    </row>
    <row r="44" spans="4:13" ht="12.75">
      <c r="D44" s="32"/>
      <c r="E44" s="37">
        <f t="shared" si="0"/>
        <v>1.778279410038916E-11</v>
      </c>
      <c r="F44" s="38">
        <f t="shared" si="1"/>
        <v>27.094320001710567</v>
      </c>
      <c r="G44" s="38">
        <f t="shared" si="6"/>
        <v>27.094320001710567</v>
      </c>
      <c r="H44" s="39">
        <v>10.75</v>
      </c>
      <c r="I44" s="40">
        <f t="shared" si="2"/>
        <v>6.091714383740153E-11</v>
      </c>
      <c r="J44" s="40">
        <f t="shared" si="3"/>
        <v>0.027210688632867516</v>
      </c>
      <c r="K44" s="40">
        <f t="shared" si="4"/>
        <v>96.54716657207264</v>
      </c>
      <c r="L44" s="40">
        <f t="shared" si="5"/>
        <v>3.4256227392335763</v>
      </c>
      <c r="M44" s="41">
        <f t="shared" si="9"/>
        <v>1.3455777803073912</v>
      </c>
    </row>
    <row r="45" spans="4:13" ht="12.75">
      <c r="D45" s="32"/>
      <c r="E45" s="37">
        <f t="shared" si="0"/>
        <v>1E-11</v>
      </c>
      <c r="F45" s="38">
        <f t="shared" si="1"/>
        <v>28.289240454659716</v>
      </c>
      <c r="G45" s="38">
        <f t="shared" si="6"/>
        <v>28.289240454659716</v>
      </c>
      <c r="H45" s="39">
        <v>11</v>
      </c>
      <c r="I45" s="40">
        <f t="shared" si="2"/>
        <v>1.8765618516886806E-11</v>
      </c>
      <c r="J45" s="40">
        <f t="shared" si="3"/>
        <v>0.01490606063002798</v>
      </c>
      <c r="K45" s="40">
        <f t="shared" si="4"/>
        <v>94.05088431783189</v>
      </c>
      <c r="L45" s="40">
        <f t="shared" si="5"/>
        <v>5.934209621519303</v>
      </c>
      <c r="M45" s="41">
        <f t="shared" si="9"/>
        <v>0.7381998107305472</v>
      </c>
    </row>
    <row r="46" spans="4:13" ht="12.75">
      <c r="D46" s="32"/>
      <c r="E46" s="37">
        <f t="shared" si="0"/>
        <v>5.623413251903476E-12</v>
      </c>
      <c r="F46" s="38">
        <f t="shared" si="1"/>
        <v>30.48093696321577</v>
      </c>
      <c r="G46" s="38">
        <f t="shared" si="6"/>
        <v>30.48093696321577</v>
      </c>
      <c r="H46" s="39">
        <v>11.25</v>
      </c>
      <c r="I46" s="40">
        <f t="shared" si="2"/>
        <v>5.672592524804067E-12</v>
      </c>
      <c r="J46" s="40">
        <f t="shared" si="3"/>
        <v>0.008012749916632145</v>
      </c>
      <c r="K46" s="40">
        <f t="shared" si="4"/>
        <v>89.90453276167787</v>
      </c>
      <c r="L46" s="40">
        <f t="shared" si="5"/>
        <v>10.087454488399823</v>
      </c>
      <c r="M46" s="41">
        <f t="shared" si="9"/>
        <v>0.3936557804687845</v>
      </c>
    </row>
    <row r="47" spans="4:13" ht="12.75">
      <c r="D47" s="32"/>
      <c r="E47" s="37">
        <f t="shared" si="0"/>
        <v>3.162277660168367E-12</v>
      </c>
      <c r="F47" s="38">
        <f t="shared" si="1"/>
        <v>34.63996645447325</v>
      </c>
      <c r="G47" s="38">
        <f t="shared" si="6"/>
        <v>34.63996645447325</v>
      </c>
      <c r="H47" s="39">
        <v>11.5</v>
      </c>
      <c r="I47" s="40">
        <f t="shared" si="2"/>
        <v>1.663305811758035E-12</v>
      </c>
      <c r="J47" s="40">
        <f t="shared" si="3"/>
        <v>0.0041780353000060505</v>
      </c>
      <c r="K47" s="40">
        <f t="shared" si="4"/>
        <v>83.36276384711782</v>
      </c>
      <c r="L47" s="40">
        <f t="shared" si="5"/>
        <v>16.633058117580486</v>
      </c>
      <c r="M47" s="41">
        <f t="shared" si="9"/>
        <v>0.19719833707060092</v>
      </c>
    </row>
    <row r="48" spans="4:13" ht="12.75">
      <c r="D48" s="32"/>
      <c r="E48" s="37">
        <f t="shared" si="0"/>
        <v>1.7782794100389204E-12</v>
      </c>
      <c r="F48" s="38">
        <f t="shared" si="1"/>
        <v>43.158528656623155</v>
      </c>
      <c r="G48" s="38">
        <f t="shared" si="6"/>
        <v>43.158528656623155</v>
      </c>
      <c r="H48" s="39">
        <v>11.75</v>
      </c>
      <c r="I48" s="40">
        <f t="shared" si="2"/>
        <v>4.657056271559383E-13</v>
      </c>
      <c r="J48" s="40">
        <f t="shared" si="3"/>
        <v>0.002080230624229318</v>
      </c>
      <c r="K48" s="40">
        <f t="shared" si="4"/>
        <v>73.80936781702799</v>
      </c>
      <c r="L48" s="40">
        <f t="shared" si="5"/>
        <v>26.188551952347307</v>
      </c>
      <c r="M48" s="41">
        <f t="shared" si="9"/>
        <v>0.08442287467865227</v>
      </c>
    </row>
    <row r="49" spans="4:13" ht="12.75">
      <c r="D49" s="32"/>
      <c r="E49" s="37">
        <f t="shared" si="0"/>
        <v>1E-12</v>
      </c>
      <c r="F49" s="38">
        <f t="shared" si="1"/>
        <v>64.25279365937494</v>
      </c>
      <c r="G49" s="38">
        <f t="shared" si="6"/>
        <v>64.25279365937494</v>
      </c>
      <c r="H49" s="39">
        <v>12</v>
      </c>
      <c r="I49" s="40">
        <f t="shared" si="2"/>
        <v>1.2233569031227577E-13</v>
      </c>
      <c r="J49" s="40">
        <f t="shared" si="3"/>
        <v>0.0009717469292952637</v>
      </c>
      <c r="K49" s="40">
        <f t="shared" si="4"/>
        <v>61.31308620149203</v>
      </c>
      <c r="L49" s="40">
        <f t="shared" si="5"/>
        <v>38.685942051578564</v>
      </c>
      <c r="M49" s="41">
        <f t="shared" si="9"/>
        <v>0.02114324891269213</v>
      </c>
    </row>
    <row r="50" spans="4:13" ht="12.75">
      <c r="D50" s="32"/>
      <c r="E50" s="37">
        <f t="shared" si="0"/>
        <v>5.62341325190347E-13</v>
      </c>
      <c r="F50" s="38">
        <f t="shared" si="1"/>
        <v>161.39958093403683</v>
      </c>
      <c r="G50" s="38">
        <f t="shared" si="6"/>
        <v>161.39958093403683</v>
      </c>
      <c r="H50" s="39">
        <v>12.25</v>
      </c>
      <c r="I50" s="40">
        <f t="shared" si="2"/>
        <v>2.9733704397427E-14</v>
      </c>
      <c r="J50" s="40">
        <f t="shared" si="3"/>
        <v>0.00041999973802080463</v>
      </c>
      <c r="K50" s="40">
        <f t="shared" si="4"/>
        <v>47.12474568613334</v>
      </c>
      <c r="L50" s="40">
        <f t="shared" si="5"/>
        <v>52.87483431412861</v>
      </c>
      <c r="M50" s="41">
        <f t="shared" si="9"/>
        <v>-0.008663334382071642</v>
      </c>
    </row>
    <row r="51" spans="4:13" ht="12.75">
      <c r="D51" s="32"/>
      <c r="E51" s="37">
        <f t="shared" si="0"/>
        <v>3.1622776601683746E-13</v>
      </c>
      <c r="F51" s="38">
        <f t="shared" si="1"/>
        <v>-224.31969930287656</v>
      </c>
      <c r="G51" s="38">
        <f t="shared" si="6"/>
        <v>100</v>
      </c>
      <c r="H51" s="39">
        <v>12.5</v>
      </c>
      <c r="I51" s="40">
        <f t="shared" si="2"/>
        <v>6.6613830995614845E-15</v>
      </c>
      <c r="J51" s="40">
        <f t="shared" si="3"/>
        <v>0.0001673263782287574</v>
      </c>
      <c r="K51" s="40">
        <f t="shared" si="4"/>
        <v>33.386001678006856</v>
      </c>
      <c r="L51" s="40">
        <f t="shared" si="5"/>
        <v>66.6138309956149</v>
      </c>
      <c r="M51" s="41">
        <f t="shared" si="9"/>
        <v>0.3794929308089874</v>
      </c>
    </row>
    <row r="52" spans="4:13" ht="12.75">
      <c r="D52" s="32"/>
      <c r="E52" s="40"/>
      <c r="F52" s="38"/>
      <c r="G52" s="38"/>
      <c r="H52" s="39"/>
      <c r="I52" s="40"/>
      <c r="J52" s="40"/>
      <c r="K52" s="43"/>
      <c r="L52" s="43"/>
      <c r="M52" s="42"/>
    </row>
    <row r="53" spans="4:13" ht="12.75">
      <c r="D53" s="32"/>
      <c r="E53" s="40"/>
      <c r="F53" s="38"/>
      <c r="G53" s="38"/>
      <c r="H53" s="39"/>
      <c r="I53" s="40"/>
      <c r="J53" s="40"/>
      <c r="K53" s="43"/>
      <c r="L53" s="43"/>
      <c r="M53" s="42"/>
    </row>
    <row r="54" spans="4:13" ht="12.75">
      <c r="D54" s="32"/>
      <c r="E54" s="40"/>
      <c r="F54" s="38"/>
      <c r="G54" s="38"/>
      <c r="H54" s="39"/>
      <c r="I54" s="40"/>
      <c r="J54" s="40"/>
      <c r="K54" s="43"/>
      <c r="L54" s="43"/>
      <c r="M54" s="42"/>
    </row>
  </sheetData>
  <sheetProtection/>
  <mergeCells count="2">
    <mergeCell ref="A2:C2"/>
    <mergeCell ref="A1:N1"/>
  </mergeCells>
  <printOptions gridLines="1"/>
  <pageMargins left="0.7875" right="0.7875" top="0.9840277777777777" bottom="0.7875" header="0.4921259845" footer="0.492125984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115" zoomScaleNormal="115" zoomScalePageLayoutView="0" workbookViewId="0" topLeftCell="A1">
      <selection activeCell="P12" sqref="P12"/>
    </sheetView>
  </sheetViews>
  <sheetFormatPr defaultColWidth="10.00390625" defaultRowHeight="12.75"/>
  <cols>
    <col min="1" max="1" width="7.00390625" style="21" customWidth="1"/>
    <col min="2" max="2" width="17.140625" style="28" customWidth="1"/>
    <col min="3" max="3" width="14.421875" style="28" customWidth="1"/>
    <col min="4" max="4" width="8.00390625" style="19" customWidth="1"/>
    <col min="5" max="5" width="8.00390625" style="20" customWidth="1"/>
    <col min="6" max="7" width="7.00390625" style="4" customWidth="1"/>
    <col min="8" max="8" width="5.00390625" style="21" customWidth="1"/>
    <col min="9" max="9" width="7.7109375" style="20" customWidth="1"/>
    <col min="10" max="10" width="6.57421875" style="20" customWidth="1"/>
    <col min="11" max="11" width="7.140625" style="22" customWidth="1"/>
    <col min="12" max="12" width="5.7109375" style="22" customWidth="1"/>
    <col min="13" max="13" width="9.00390625" style="7" customWidth="1"/>
    <col min="14" max="16384" width="10.00390625" style="7" customWidth="1"/>
  </cols>
  <sheetData>
    <row r="1" spans="1:14" s="1" customFormat="1" ht="35.2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" ht="30" customHeight="1">
      <c r="A2" s="30" t="s">
        <v>0</v>
      </c>
      <c r="B2" s="30"/>
      <c r="C2" s="30"/>
    </row>
    <row r="3" spans="4:14" ht="12.75">
      <c r="D3" s="32"/>
      <c r="E3" s="40"/>
      <c r="F3" s="38"/>
      <c r="G3" s="38"/>
      <c r="H3" s="39"/>
      <c r="I3" s="40"/>
      <c r="J3" s="40"/>
      <c r="K3" s="43"/>
      <c r="L3" s="43"/>
      <c r="M3" s="42"/>
      <c r="N3" s="42"/>
    </row>
    <row r="4" spans="1:18" ht="20.25" customHeight="1">
      <c r="A4" s="23" t="s">
        <v>11</v>
      </c>
      <c r="B4" s="10">
        <f>C4</f>
        <v>11</v>
      </c>
      <c r="C4" s="11">
        <v>11</v>
      </c>
      <c r="D4" s="32"/>
      <c r="E4" s="33" t="s">
        <v>1</v>
      </c>
      <c r="F4" s="34" t="s">
        <v>2</v>
      </c>
      <c r="G4" s="34"/>
      <c r="H4" s="34" t="s">
        <v>3</v>
      </c>
      <c r="I4" s="35" t="s">
        <v>4</v>
      </c>
      <c r="J4" s="35" t="s">
        <v>5</v>
      </c>
      <c r="K4" s="35" t="s">
        <v>6</v>
      </c>
      <c r="L4" s="35" t="s">
        <v>7</v>
      </c>
      <c r="M4" s="33" t="s">
        <v>8</v>
      </c>
      <c r="N4" s="34"/>
      <c r="O4" s="26"/>
      <c r="P4" s="27"/>
      <c r="Q4" s="27"/>
      <c r="R4" s="26"/>
    </row>
    <row r="5" spans="1:18" ht="26.25" customHeight="1">
      <c r="A5" s="23" t="s">
        <v>12</v>
      </c>
      <c r="B5" s="16">
        <f>0.0001*C5</f>
        <v>0.063</v>
      </c>
      <c r="C5" s="11">
        <v>630</v>
      </c>
      <c r="D5" s="36"/>
      <c r="E5" s="37">
        <f aca="true" t="shared" si="0" ref="E5:E51">10^-H5</f>
        <v>0.1</v>
      </c>
      <c r="F5" s="38">
        <f aca="true" t="shared" si="1" ref="F5:F51">(Va*Cac*(Ka1*E5^2+2*Ka1*Ka2*E5+3*Ka1*Ka2*Ka3)/(E5^3+Ka1*E5^2+Ka1*Ka2*E5+Ka1*Ka2*Ka3)-(E5-Ke/E5)*Va)/(Cba+E5-Ke/E5)</f>
        <v>-7.040293702181797</v>
      </c>
      <c r="G5" s="38">
        <f aca="true" t="shared" si="2" ref="G5:G51">IF(F5&gt;0,F5,(IF(H5&gt;10,100,-1)))</f>
        <v>-1</v>
      </c>
      <c r="H5" s="39">
        <v>1</v>
      </c>
      <c r="I5" s="40">
        <f aca="true" t="shared" si="3" ref="I5:I51">100/(1+Ka1/E5+Ka1*Ka2/E5^2+Ka1*Ka2*Ka3/E5^3)</f>
        <v>92.64124008685344</v>
      </c>
      <c r="J5" s="40">
        <f aca="true" t="shared" si="4" ref="J5:J51">I5*Ka1/E5</f>
        <v>7.358755270085862</v>
      </c>
      <c r="K5" s="40">
        <f aca="true" t="shared" si="5" ref="K5:K51">J5*Ka2/E5</f>
        <v>4.6430606838929915E-06</v>
      </c>
      <c r="L5" s="40">
        <f aca="true" t="shared" si="6" ref="L5:L51">K5*Ka3/E5</f>
        <v>2.92957323936951E-17</v>
      </c>
      <c r="M5" s="41"/>
      <c r="N5" s="39"/>
      <c r="O5" s="20"/>
      <c r="P5" s="20"/>
      <c r="Q5" s="20"/>
      <c r="R5" s="20"/>
    </row>
    <row r="6" spans="1:18" ht="26.25" customHeight="1">
      <c r="A6" s="23" t="s">
        <v>13</v>
      </c>
      <c r="B6" s="16">
        <f>0.0001*C6</f>
        <v>0.049</v>
      </c>
      <c r="C6" s="28">
        <v>490</v>
      </c>
      <c r="D6" s="42"/>
      <c r="E6" s="37">
        <f t="shared" si="0"/>
        <v>0.056234132519034884</v>
      </c>
      <c r="F6" s="38">
        <f t="shared" si="1"/>
        <v>-5.0630169357343195</v>
      </c>
      <c r="G6" s="38">
        <f t="shared" si="2"/>
        <v>-1</v>
      </c>
      <c r="H6" s="39">
        <v>1.25</v>
      </c>
      <c r="I6" s="40">
        <f t="shared" si="3"/>
        <v>87.62291972464976</v>
      </c>
      <c r="J6" s="40">
        <f t="shared" si="4"/>
        <v>12.377066388053349</v>
      </c>
      <c r="K6" s="40">
        <f t="shared" si="5"/>
        <v>1.3887296897516378E-05</v>
      </c>
      <c r="L6" s="40">
        <f t="shared" si="6"/>
        <v>1.5581803399383774E-16</v>
      </c>
      <c r="M6" s="41">
        <f aca="true" t="shared" si="7" ref="M6:M50">5*(H7-H5)/(F7-F5)</f>
        <v>0.56162037194866</v>
      </c>
      <c r="N6" s="39"/>
      <c r="O6" s="20"/>
      <c r="P6" s="20"/>
      <c r="Q6" s="20"/>
      <c r="R6" s="20"/>
    </row>
    <row r="7" spans="1:18" ht="26.25" customHeight="1">
      <c r="A7" s="23" t="s">
        <v>14</v>
      </c>
      <c r="B7" s="10">
        <f>C7/10</f>
        <v>2.1</v>
      </c>
      <c r="C7" s="11">
        <v>21</v>
      </c>
      <c r="D7" s="32">
        <f>10^-B7</f>
        <v>0.007943282347242812</v>
      </c>
      <c r="E7" s="37">
        <f t="shared" si="0"/>
        <v>0.031622776601683784</v>
      </c>
      <c r="F7" s="38">
        <f t="shared" si="1"/>
        <v>-2.5888882246245557</v>
      </c>
      <c r="G7" s="38">
        <f t="shared" si="2"/>
        <v>-1</v>
      </c>
      <c r="H7" s="39">
        <v>1.5</v>
      </c>
      <c r="I7" s="40">
        <f t="shared" si="3"/>
        <v>79.92396709363582</v>
      </c>
      <c r="J7" s="40">
        <f t="shared" si="4"/>
        <v>20.075992849492195</v>
      </c>
      <c r="K7" s="40">
        <f t="shared" si="5"/>
        <v>4.0056871968176385E-05</v>
      </c>
      <c r="L7" s="40">
        <f t="shared" si="6"/>
        <v>7.99239670936356E-16</v>
      </c>
      <c r="M7" s="41">
        <f t="shared" si="7"/>
        <v>0.4683405203703012</v>
      </c>
      <c r="N7" s="39"/>
      <c r="O7" s="20"/>
      <c r="P7" s="20"/>
      <c r="Q7" s="20"/>
      <c r="R7" s="20"/>
    </row>
    <row r="8" spans="1:14" ht="26.25" customHeight="1">
      <c r="A8" s="23" t="s">
        <v>15</v>
      </c>
      <c r="B8" s="17">
        <f>IF(C8/10&gt;B7,C8/10,A22)</f>
        <v>7.2</v>
      </c>
      <c r="C8" s="11">
        <v>72</v>
      </c>
      <c r="D8" s="32">
        <f>10^-B8</f>
        <v>6.309573444801918E-08</v>
      </c>
      <c r="E8" s="37">
        <f t="shared" si="0"/>
        <v>0.017782794100389226</v>
      </c>
      <c r="F8" s="38">
        <f t="shared" si="1"/>
        <v>0.2749794392608087</v>
      </c>
      <c r="G8" s="38">
        <f t="shared" si="2"/>
        <v>0.2749794392608087</v>
      </c>
      <c r="H8" s="39">
        <v>1.75</v>
      </c>
      <c r="I8" s="40">
        <f t="shared" si="3"/>
        <v>69.12353951418679</v>
      </c>
      <c r="J8" s="40">
        <f t="shared" si="4"/>
        <v>30.876350932385986</v>
      </c>
      <c r="K8" s="40">
        <f t="shared" si="5"/>
        <v>0.00010955342721485115</v>
      </c>
      <c r="L8" s="40">
        <f t="shared" si="6"/>
        <v>3.887102281225514E-15</v>
      </c>
      <c r="M8" s="41">
        <f t="shared" si="7"/>
        <v>0.4219946984125192</v>
      </c>
      <c r="N8" s="42"/>
    </row>
    <row r="9" spans="1:18" ht="26.25" customHeight="1">
      <c r="A9" s="23" t="s">
        <v>16</v>
      </c>
      <c r="B9" s="17">
        <f>IF(C9/10&gt;B8,C9/10,A21)</f>
        <v>12.2</v>
      </c>
      <c r="C9" s="11">
        <v>122</v>
      </c>
      <c r="D9" s="32">
        <f>10^-B9</f>
        <v>6.309573444801928E-13</v>
      </c>
      <c r="E9" s="37">
        <f t="shared" si="0"/>
        <v>0.01</v>
      </c>
      <c r="F9" s="38">
        <f t="shared" si="1"/>
        <v>3.3353568178004447</v>
      </c>
      <c r="G9" s="38">
        <f t="shared" si="2"/>
        <v>3.3353568178004447</v>
      </c>
      <c r="H9" s="39">
        <v>2</v>
      </c>
      <c r="I9" s="40">
        <f t="shared" si="3"/>
        <v>55.7310077097852</v>
      </c>
      <c r="J9" s="40">
        <f t="shared" si="4"/>
        <v>44.26871297351899</v>
      </c>
      <c r="K9" s="40">
        <f t="shared" si="5"/>
        <v>0.00027931669581327353</v>
      </c>
      <c r="L9" s="40">
        <f t="shared" si="6"/>
        <v>1.7623692065932486E-14</v>
      </c>
      <c r="M9" s="41">
        <f t="shared" si="7"/>
        <v>0.4152240355752861</v>
      </c>
      <c r="N9" s="39"/>
      <c r="O9" s="20"/>
      <c r="P9" s="20"/>
      <c r="Q9" s="20"/>
      <c r="R9" s="20"/>
    </row>
    <row r="10" spans="1:18" ht="20.25" customHeight="1">
      <c r="A10" s="23" t="s">
        <v>17</v>
      </c>
      <c r="B10" s="10">
        <v>1E-14</v>
      </c>
      <c r="C10" s="11"/>
      <c r="D10" s="32"/>
      <c r="E10" s="37">
        <f t="shared" si="0"/>
        <v>0.005623413251903487</v>
      </c>
      <c r="F10" s="38">
        <f t="shared" si="1"/>
        <v>6.295825502606566</v>
      </c>
      <c r="G10" s="38">
        <f t="shared" si="2"/>
        <v>6.295825502606566</v>
      </c>
      <c r="H10" s="39">
        <v>2.25</v>
      </c>
      <c r="I10" s="40">
        <f t="shared" si="3"/>
        <v>41.44985983197618</v>
      </c>
      <c r="J10" s="40">
        <f t="shared" si="4"/>
        <v>58.54948323201698</v>
      </c>
      <c r="K10" s="40">
        <f t="shared" si="5"/>
        <v>0.0006569360067616632</v>
      </c>
      <c r="L10" s="40">
        <f t="shared" si="6"/>
        <v>7.370943228820257E-14</v>
      </c>
      <c r="M10" s="41">
        <f t="shared" si="7"/>
        <v>0.45450509998864475</v>
      </c>
      <c r="N10" s="39"/>
      <c r="O10" s="20"/>
      <c r="P10" s="20"/>
      <c r="Q10" s="20"/>
      <c r="R10" s="20"/>
    </row>
    <row r="11" spans="4:18" ht="12.75">
      <c r="D11" s="32"/>
      <c r="E11" s="37">
        <f t="shared" si="0"/>
        <v>0.0031622776601683764</v>
      </c>
      <c r="F11" s="38">
        <f t="shared" si="1"/>
        <v>8.835845151292103</v>
      </c>
      <c r="G11" s="38">
        <f t="shared" si="2"/>
        <v>8.835845151292103</v>
      </c>
      <c r="H11" s="39">
        <v>2.5</v>
      </c>
      <c r="I11" s="40">
        <f t="shared" si="3"/>
        <v>28.474318533279533</v>
      </c>
      <c r="J11" s="40">
        <f t="shared" si="4"/>
        <v>71.52425437022667</v>
      </c>
      <c r="K11" s="40">
        <f t="shared" si="5"/>
        <v>0.0014270964935116127</v>
      </c>
      <c r="L11" s="40">
        <f t="shared" si="6"/>
        <v>2.8474318533279515E-13</v>
      </c>
      <c r="M11" s="41">
        <f t="shared" si="7"/>
        <v>0.559214569189567</v>
      </c>
      <c r="N11" s="39"/>
      <c r="O11" s="20"/>
      <c r="P11" s="20"/>
      <c r="Q11" s="20"/>
      <c r="R11" s="20"/>
    </row>
    <row r="12" spans="4:18" ht="12.75">
      <c r="D12" s="32"/>
      <c r="E12" s="37">
        <f t="shared" si="0"/>
        <v>0.0017782794100389223</v>
      </c>
      <c r="F12" s="38">
        <f t="shared" si="1"/>
        <v>10.76638141752682</v>
      </c>
      <c r="G12" s="38">
        <f t="shared" si="2"/>
        <v>10.76638141752682</v>
      </c>
      <c r="H12" s="39">
        <v>2.75</v>
      </c>
      <c r="I12" s="40">
        <f t="shared" si="3"/>
        <v>18.29158628769066</v>
      </c>
      <c r="J12" s="40">
        <f t="shared" si="4"/>
        <v>81.70551469124963</v>
      </c>
      <c r="K12" s="40">
        <f t="shared" si="5"/>
        <v>0.002899021058667591</v>
      </c>
      <c r="L12" s="40">
        <f t="shared" si="6"/>
        <v>1.0286114872853556E-12</v>
      </c>
      <c r="M12" s="41">
        <f t="shared" si="7"/>
        <v>0.7679897429558639</v>
      </c>
      <c r="N12" s="39"/>
      <c r="O12" s="20"/>
      <c r="P12" s="20"/>
      <c r="Q12" s="20"/>
      <c r="R12" s="20"/>
    </row>
    <row r="13" spans="4:18" ht="12.75">
      <c r="D13" s="32"/>
      <c r="E13" s="37">
        <f t="shared" si="0"/>
        <v>0.001</v>
      </c>
      <c r="F13" s="38">
        <f t="shared" si="1"/>
        <v>12.09109696022632</v>
      </c>
      <c r="G13" s="38">
        <f t="shared" si="2"/>
        <v>12.09109696022632</v>
      </c>
      <c r="H13" s="39">
        <v>3</v>
      </c>
      <c r="I13" s="40">
        <f t="shared" si="3"/>
        <v>11.18095039023665</v>
      </c>
      <c r="J13" s="40">
        <f t="shared" si="4"/>
        <v>88.8134458601644</v>
      </c>
      <c r="K13" s="40">
        <f t="shared" si="5"/>
        <v>0.005603749595406461</v>
      </c>
      <c r="L13" s="40">
        <f t="shared" si="6"/>
        <v>3.5357269638496156E-12</v>
      </c>
      <c r="M13" s="41">
        <f t="shared" si="7"/>
        <v>1.1529607446974333</v>
      </c>
      <c r="N13" s="39"/>
      <c r="O13" s="20"/>
      <c r="P13" s="20"/>
      <c r="Q13" s="20"/>
      <c r="R13" s="20"/>
    </row>
    <row r="14" spans="4:18" ht="12.75">
      <c r="D14" s="32"/>
      <c r="E14" s="37">
        <f t="shared" si="0"/>
        <v>0.0005623413251903486</v>
      </c>
      <c r="F14" s="38">
        <f t="shared" si="1"/>
        <v>12.934711962601938</v>
      </c>
      <c r="G14" s="38">
        <f t="shared" si="2"/>
        <v>12.934711962601938</v>
      </c>
      <c r="H14" s="39">
        <v>3.25</v>
      </c>
      <c r="I14" s="40">
        <f t="shared" si="3"/>
        <v>6.610713438534894</v>
      </c>
      <c r="J14" s="40">
        <f t="shared" si="4"/>
        <v>93.3788092867273</v>
      </c>
      <c r="K14" s="40">
        <f t="shared" si="5"/>
        <v>0.010477274726045146</v>
      </c>
      <c r="L14" s="40">
        <f t="shared" si="6"/>
        <v>1.1755695593414204E-11</v>
      </c>
      <c r="M14" s="41">
        <f t="shared" si="7"/>
        <v>1.8445709841043436</v>
      </c>
      <c r="N14" s="39"/>
      <c r="O14" s="20"/>
      <c r="P14" s="20"/>
      <c r="Q14" s="20"/>
      <c r="R14" s="20"/>
    </row>
    <row r="15" spans="4:18" ht="12.75">
      <c r="D15" s="32"/>
      <c r="E15" s="37">
        <f t="shared" si="0"/>
        <v>0.00031622776601683783</v>
      </c>
      <c r="F15" s="38">
        <f t="shared" si="1"/>
        <v>13.446425663509544</v>
      </c>
      <c r="G15" s="38">
        <f t="shared" si="2"/>
        <v>13.446425663509544</v>
      </c>
      <c r="H15" s="39">
        <v>3.5</v>
      </c>
      <c r="I15" s="40">
        <f t="shared" si="3"/>
        <v>3.8279158606665993</v>
      </c>
      <c r="J15" s="40">
        <f t="shared" si="4"/>
        <v>96.15289911368747</v>
      </c>
      <c r="K15" s="40">
        <f t="shared" si="5"/>
        <v>0.01918502560765448</v>
      </c>
      <c r="L15" s="40">
        <f t="shared" si="6"/>
        <v>3.82791586066659E-11</v>
      </c>
      <c r="M15" s="41">
        <f t="shared" si="7"/>
        <v>3.0725452206430104</v>
      </c>
      <c r="N15" s="39"/>
      <c r="O15" s="20"/>
      <c r="P15" s="20"/>
      <c r="Q15" s="20"/>
      <c r="R15" s="20"/>
    </row>
    <row r="16" spans="2:18" ht="12.75">
      <c r="B16" s="24"/>
      <c r="C16" s="24"/>
      <c r="D16" s="36"/>
      <c r="E16" s="37">
        <f t="shared" si="0"/>
        <v>0.00017782794100389203</v>
      </c>
      <c r="F16" s="38">
        <f t="shared" si="1"/>
        <v>13.748369637419433</v>
      </c>
      <c r="G16" s="38">
        <f t="shared" si="2"/>
        <v>13.748369637419433</v>
      </c>
      <c r="H16" s="39">
        <v>3.75</v>
      </c>
      <c r="I16" s="40">
        <f t="shared" si="3"/>
        <v>2.1889402061661394</v>
      </c>
      <c r="J16" s="40">
        <f t="shared" si="4"/>
        <v>97.77636742939619</v>
      </c>
      <c r="K16" s="40">
        <f t="shared" si="5"/>
        <v>0.03469236431457141</v>
      </c>
      <c r="L16" s="40">
        <f t="shared" si="6"/>
        <v>1.230931536297904E-10</v>
      </c>
      <c r="M16" s="41">
        <f t="shared" si="7"/>
        <v>5.2230640906994505</v>
      </c>
      <c r="N16" s="39"/>
      <c r="O16" s="20"/>
      <c r="P16" s="20"/>
      <c r="Q16" s="20"/>
      <c r="R16" s="20"/>
    </row>
    <row r="17" spans="4:18" ht="12.75">
      <c r="D17" s="32"/>
      <c r="E17" s="37">
        <f t="shared" si="0"/>
        <v>0.0001</v>
      </c>
      <c r="F17" s="38">
        <f t="shared" si="1"/>
        <v>13.92507190575108</v>
      </c>
      <c r="G17" s="38">
        <f t="shared" si="2"/>
        <v>13.92507190575108</v>
      </c>
      <c r="H17" s="39">
        <v>4</v>
      </c>
      <c r="I17" s="40">
        <f t="shared" si="3"/>
        <v>1.242499308192997</v>
      </c>
      <c r="J17" s="40">
        <f t="shared" si="4"/>
        <v>98.69522821230838</v>
      </c>
      <c r="K17" s="40">
        <f t="shared" si="5"/>
        <v>0.06227247910570459</v>
      </c>
      <c r="L17" s="40">
        <f t="shared" si="6"/>
        <v>3.929127805073366E-10</v>
      </c>
      <c r="M17" s="41">
        <f t="shared" si="7"/>
        <v>8.859222041371545</v>
      </c>
      <c r="N17" s="39"/>
      <c r="O17" s="20"/>
      <c r="P17" s="20"/>
      <c r="Q17" s="20"/>
      <c r="R17" s="20"/>
    </row>
    <row r="18" spans="4:18" ht="12.75">
      <c r="D18" s="32"/>
      <c r="E18" s="37">
        <f t="shared" si="0"/>
        <v>5.623413251903489E-05</v>
      </c>
      <c r="F18" s="38">
        <f t="shared" si="1"/>
        <v>14.030561458363223</v>
      </c>
      <c r="G18" s="38">
        <f t="shared" si="2"/>
        <v>14.030561458363223</v>
      </c>
      <c r="H18" s="39">
        <v>4.25</v>
      </c>
      <c r="I18" s="40">
        <f t="shared" si="3"/>
        <v>0.7021868158482497</v>
      </c>
      <c r="J18" s="40">
        <f t="shared" si="4"/>
        <v>99.18652407247568</v>
      </c>
      <c r="K18" s="40">
        <f t="shared" si="5"/>
        <v>0.11128911042738342</v>
      </c>
      <c r="L18" s="40">
        <f t="shared" si="6"/>
        <v>1.2486843566237323E-09</v>
      </c>
      <c r="M18" s="41">
        <f t="shared" si="7"/>
        <v>14.395163899515378</v>
      </c>
      <c r="N18" s="39"/>
      <c r="O18" s="20"/>
      <c r="P18" s="20"/>
      <c r="Q18" s="20"/>
      <c r="R18" s="20"/>
    </row>
    <row r="19" spans="4:18" ht="12.75">
      <c r="D19" s="32"/>
      <c r="E19" s="37">
        <f t="shared" si="0"/>
        <v>3.162277660168375E-05</v>
      </c>
      <c r="F19" s="38">
        <f t="shared" si="1"/>
        <v>14.098741342059768</v>
      </c>
      <c r="G19" s="38">
        <f t="shared" si="2"/>
        <v>14.098741342059768</v>
      </c>
      <c r="H19" s="39">
        <v>4.5</v>
      </c>
      <c r="I19" s="40">
        <f t="shared" si="3"/>
        <v>0.3957420836598208</v>
      </c>
      <c r="J19" s="40">
        <f t="shared" si="4"/>
        <v>99.40591703224341</v>
      </c>
      <c r="K19" s="40">
        <f t="shared" si="5"/>
        <v>0.1983408801393582</v>
      </c>
      <c r="L19" s="40">
        <f t="shared" si="6"/>
        <v>3.957420836598212E-09</v>
      </c>
      <c r="M19" s="41">
        <f t="shared" si="7"/>
        <v>20.56255930363767</v>
      </c>
      <c r="N19" s="39"/>
      <c r="O19" s="20"/>
      <c r="P19" s="20"/>
      <c r="Q19" s="20"/>
      <c r="R19" s="20"/>
    </row>
    <row r="20" spans="4:18" ht="12.75">
      <c r="D20" s="32"/>
      <c r="E20" s="37">
        <f t="shared" si="0"/>
        <v>1.7782794100389215E-05</v>
      </c>
      <c r="F20" s="38">
        <f t="shared" si="1"/>
        <v>14.152141654830194</v>
      </c>
      <c r="G20" s="38">
        <f t="shared" si="2"/>
        <v>14.152141654830194</v>
      </c>
      <c r="H20" s="39">
        <v>4.75</v>
      </c>
      <c r="I20" s="40">
        <f t="shared" si="3"/>
        <v>0.2225840521866171</v>
      </c>
      <c r="J20" s="40">
        <f t="shared" si="4"/>
        <v>99.42464398623558</v>
      </c>
      <c r="K20" s="40">
        <f t="shared" si="5"/>
        <v>0.35277194906097814</v>
      </c>
      <c r="L20" s="40">
        <f t="shared" si="6"/>
        <v>1.2516821087285989E-08</v>
      </c>
      <c r="M20" s="41">
        <f t="shared" si="7"/>
        <v>22.7550452758265</v>
      </c>
      <c r="N20" s="39"/>
      <c r="O20" s="20"/>
      <c r="P20" s="20"/>
      <c r="Q20" s="20"/>
      <c r="R20" s="20"/>
    </row>
    <row r="21" spans="1:18" ht="12.75">
      <c r="A21" s="29" t="s">
        <v>9</v>
      </c>
      <c r="D21" s="32"/>
      <c r="E21" s="37">
        <f t="shared" si="0"/>
        <v>1E-05</v>
      </c>
      <c r="F21" s="38">
        <f t="shared" si="1"/>
        <v>14.208607086983415</v>
      </c>
      <c r="G21" s="38">
        <f t="shared" si="2"/>
        <v>14.208607086983415</v>
      </c>
      <c r="H21" s="39">
        <v>5</v>
      </c>
      <c r="I21" s="40">
        <f t="shared" si="3"/>
        <v>0.12494688080516538</v>
      </c>
      <c r="J21" s="40">
        <f t="shared" si="4"/>
        <v>99.24883526427217</v>
      </c>
      <c r="K21" s="40">
        <f t="shared" si="5"/>
        <v>0.6262178154109718</v>
      </c>
      <c r="L21" s="40">
        <f t="shared" si="6"/>
        <v>3.951167298778943E-08</v>
      </c>
      <c r="M21" s="41">
        <f t="shared" si="7"/>
        <v>18.554936736869617</v>
      </c>
      <c r="N21" s="39"/>
      <c r="O21" s="20"/>
      <c r="P21" s="20"/>
      <c r="Q21" s="20"/>
      <c r="R21" s="20"/>
    </row>
    <row r="22" spans="1:18" ht="12" customHeight="1">
      <c r="A22" s="29" t="s">
        <v>10</v>
      </c>
      <c r="D22" s="32"/>
      <c r="E22" s="37">
        <f t="shared" si="0"/>
        <v>5.623413251903484E-06</v>
      </c>
      <c r="F22" s="38">
        <f t="shared" si="1"/>
        <v>14.286876687099658</v>
      </c>
      <c r="G22" s="38">
        <f t="shared" si="2"/>
        <v>14.286876687099658</v>
      </c>
      <c r="H22" s="39">
        <v>5.25</v>
      </c>
      <c r="I22" s="40">
        <f t="shared" si="3"/>
        <v>0.06996008533475</v>
      </c>
      <c r="J22" s="40">
        <f t="shared" si="4"/>
        <v>98.8212471603462</v>
      </c>
      <c r="K22" s="40">
        <f t="shared" si="5"/>
        <v>1.1087926299104383</v>
      </c>
      <c r="L22" s="40">
        <f t="shared" si="6"/>
        <v>1.2440857927535196E-07</v>
      </c>
      <c r="M22" s="41">
        <f t="shared" si="7"/>
        <v>12.275804567531921</v>
      </c>
      <c r="N22" s="39"/>
      <c r="O22" s="20"/>
      <c r="P22" s="20"/>
      <c r="Q22" s="20"/>
      <c r="R22" s="20"/>
    </row>
    <row r="23" spans="4:18" ht="12.75">
      <c r="D23" s="32"/>
      <c r="E23" s="37">
        <f t="shared" si="0"/>
        <v>3.1622776601683767E-06</v>
      </c>
      <c r="F23" s="38">
        <f t="shared" si="1"/>
        <v>14.41225972630713</v>
      </c>
      <c r="G23" s="38">
        <f t="shared" si="2"/>
        <v>14.41225972630713</v>
      </c>
      <c r="H23" s="39">
        <v>5.5</v>
      </c>
      <c r="I23" s="40">
        <f t="shared" si="3"/>
        <v>0.03901669858904951</v>
      </c>
      <c r="J23" s="40">
        <f t="shared" si="4"/>
        <v>98.0055157881325</v>
      </c>
      <c r="K23" s="40">
        <f t="shared" si="5"/>
        <v>1.9554671231114804</v>
      </c>
      <c r="L23" s="40">
        <f t="shared" si="6"/>
        <v>3.901669858904948E-07</v>
      </c>
      <c r="M23" s="41">
        <f t="shared" si="7"/>
        <v>7.429313822074582</v>
      </c>
      <c r="N23" s="39"/>
      <c r="O23" s="20"/>
      <c r="P23" s="20"/>
      <c r="Q23" s="20"/>
      <c r="R23" s="20"/>
    </row>
    <row r="24" spans="4:18" ht="12.75">
      <c r="D24" s="32"/>
      <c r="E24" s="37">
        <f t="shared" si="0"/>
        <v>1.7782794100389193E-06</v>
      </c>
      <c r="F24" s="38">
        <f t="shared" si="1"/>
        <v>14.623381519157203</v>
      </c>
      <c r="G24" s="38">
        <f t="shared" si="2"/>
        <v>14.623381519157203</v>
      </c>
      <c r="H24" s="39">
        <v>5.75</v>
      </c>
      <c r="I24" s="40">
        <f t="shared" si="3"/>
        <v>0.02161542770567063</v>
      </c>
      <c r="J24" s="40">
        <f t="shared" si="4"/>
        <v>96.55256893448423</v>
      </c>
      <c r="K24" s="40">
        <f t="shared" si="5"/>
        <v>3.4258144222852764</v>
      </c>
      <c r="L24" s="40">
        <f t="shared" si="6"/>
        <v>1.2155248260563039E-06</v>
      </c>
      <c r="M24" s="41">
        <f t="shared" si="7"/>
        <v>4.403800656472268</v>
      </c>
      <c r="N24" s="39"/>
      <c r="O24" s="20"/>
      <c r="P24" s="20"/>
      <c r="Q24" s="20"/>
      <c r="R24" s="20"/>
    </row>
    <row r="25" spans="4:18" ht="12.75">
      <c r="D25" s="32"/>
      <c r="E25" s="37">
        <f t="shared" si="0"/>
        <v>1E-06</v>
      </c>
      <c r="F25" s="38">
        <f t="shared" si="1"/>
        <v>14.97995118080695</v>
      </c>
      <c r="G25" s="38">
        <f t="shared" si="2"/>
        <v>14.97995118080695</v>
      </c>
      <c r="H25" s="39">
        <v>6</v>
      </c>
      <c r="I25" s="40">
        <f t="shared" si="3"/>
        <v>0.011840667389550865</v>
      </c>
      <c r="J25" s="40">
        <f t="shared" si="4"/>
        <v>94.05376425499301</v>
      </c>
      <c r="K25" s="40">
        <f t="shared" si="5"/>
        <v>5.934391333269638</v>
      </c>
      <c r="L25" s="40">
        <f t="shared" si="6"/>
        <v>3.7443477967460823E-06</v>
      </c>
      <c r="M25" s="41">
        <f t="shared" si="7"/>
        <v>2.645611788634095</v>
      </c>
      <c r="N25" s="39"/>
      <c r="O25" s="20"/>
      <c r="P25" s="20"/>
      <c r="Q25" s="20"/>
      <c r="R25" s="20"/>
    </row>
    <row r="26" spans="4:18" ht="12.75">
      <c r="D26" s="32"/>
      <c r="E26" s="37">
        <f t="shared" si="0"/>
        <v>5.623413251903487E-07</v>
      </c>
      <c r="F26" s="38">
        <f t="shared" si="1"/>
        <v>15.568342533747604</v>
      </c>
      <c r="G26" s="38">
        <f t="shared" si="2"/>
        <v>15.568342533747604</v>
      </c>
      <c r="H26" s="39">
        <v>6.25</v>
      </c>
      <c r="I26" s="40">
        <f t="shared" si="3"/>
        <v>0.006364857668798104</v>
      </c>
      <c r="J26" s="40">
        <f t="shared" si="4"/>
        <v>89.90600423357384</v>
      </c>
      <c r="K26" s="40">
        <f t="shared" si="5"/>
        <v>10.087619590262014</v>
      </c>
      <c r="L26" s="40">
        <f t="shared" si="6"/>
        <v>1.1318495340251991E-05</v>
      </c>
      <c r="M26" s="41">
        <f t="shared" si="7"/>
        <v>1.6504968942977953</v>
      </c>
      <c r="N26" s="39"/>
      <c r="O26" s="20"/>
      <c r="P26" s="20"/>
      <c r="Q26" s="20"/>
      <c r="R26" s="20"/>
    </row>
    <row r="27" spans="4:18" ht="12.75">
      <c r="D27" s="32"/>
      <c r="E27" s="37">
        <f t="shared" si="0"/>
        <v>3.1622776601683734E-07</v>
      </c>
      <c r="F27" s="38">
        <f t="shared" si="1"/>
        <v>16.494646548388133</v>
      </c>
      <c r="G27" s="38">
        <f t="shared" si="2"/>
        <v>16.494646548388133</v>
      </c>
      <c r="H27" s="39">
        <v>6.5</v>
      </c>
      <c r="I27" s="40">
        <f t="shared" si="3"/>
        <v>0.0033187588212865203</v>
      </c>
      <c r="J27" s="40">
        <f t="shared" si="4"/>
        <v>83.3634525264235</v>
      </c>
      <c r="K27" s="40">
        <f t="shared" si="5"/>
        <v>16.633195527166997</v>
      </c>
      <c r="L27" s="40">
        <f t="shared" si="6"/>
        <v>3.3187588212865276E-05</v>
      </c>
      <c r="M27" s="41">
        <f t="shared" si="7"/>
        <v>1.097426201532102</v>
      </c>
      <c r="N27" s="39"/>
      <c r="O27" s="20"/>
      <c r="P27" s="20"/>
      <c r="Q27" s="20"/>
      <c r="R27" s="20"/>
    </row>
    <row r="28" spans="4:18" ht="12.75">
      <c r="D28" s="32"/>
      <c r="E28" s="37">
        <f t="shared" si="0"/>
        <v>1.7782794100389206E-07</v>
      </c>
      <c r="F28" s="38">
        <f t="shared" si="1"/>
        <v>17.846400043682927</v>
      </c>
      <c r="G28" s="38">
        <f t="shared" si="2"/>
        <v>17.846400043682927</v>
      </c>
      <c r="H28" s="39">
        <v>6.75</v>
      </c>
      <c r="I28" s="40">
        <f t="shared" si="3"/>
        <v>0.0016523914538225898</v>
      </c>
      <c r="J28" s="40">
        <f t="shared" si="4"/>
        <v>73.80961502330274</v>
      </c>
      <c r="K28" s="40">
        <f t="shared" si="5"/>
        <v>26.188639664443443</v>
      </c>
      <c r="L28" s="40">
        <f t="shared" si="6"/>
        <v>9.29207999875803E-05</v>
      </c>
      <c r="M28" s="41">
        <f t="shared" si="7"/>
        <v>0.8014193278430123</v>
      </c>
      <c r="N28" s="39"/>
      <c r="O28" s="20"/>
      <c r="P28" s="20"/>
      <c r="Q28" s="20"/>
      <c r="R28" s="20"/>
    </row>
    <row r="29" spans="4:14" ht="12.75">
      <c r="D29" s="32"/>
      <c r="E29" s="37">
        <f t="shared" si="0"/>
        <v>1E-07</v>
      </c>
      <c r="F29" s="38">
        <f t="shared" si="1"/>
        <v>19.61411211796536</v>
      </c>
      <c r="G29" s="38">
        <f t="shared" si="2"/>
        <v>19.61411211796536</v>
      </c>
      <c r="H29" s="39">
        <v>7</v>
      </c>
      <c r="I29" s="40">
        <f t="shared" si="3"/>
        <v>0.0007718856815339696</v>
      </c>
      <c r="J29" s="40">
        <f t="shared" si="4"/>
        <v>61.313059082182676</v>
      </c>
      <c r="K29" s="40">
        <f t="shared" si="5"/>
        <v>38.68592494045109</v>
      </c>
      <c r="L29" s="40">
        <f t="shared" si="6"/>
        <v>0.00024409168469187082</v>
      </c>
      <c r="M29" s="41">
        <f t="shared" si="7"/>
        <v>0.6623160360611483</v>
      </c>
      <c r="N29" s="42"/>
    </row>
    <row r="30" spans="4:14" ht="12.75">
      <c r="D30" s="32"/>
      <c r="E30" s="37">
        <f t="shared" si="0"/>
        <v>5.6234132519034806E-08</v>
      </c>
      <c r="F30" s="38">
        <f t="shared" si="1"/>
        <v>21.6210330947981</v>
      </c>
      <c r="G30" s="38">
        <f t="shared" si="2"/>
        <v>21.6210330947981</v>
      </c>
      <c r="H30" s="39">
        <v>7.25</v>
      </c>
      <c r="I30" s="40">
        <f t="shared" si="3"/>
        <v>0.0003336159594431054</v>
      </c>
      <c r="J30" s="40">
        <f t="shared" si="4"/>
        <v>47.12450681987291</v>
      </c>
      <c r="K30" s="40">
        <f t="shared" si="5"/>
        <v>52.87456630177611</v>
      </c>
      <c r="L30" s="40">
        <f t="shared" si="6"/>
        <v>0.0005932623915380559</v>
      </c>
      <c r="M30" s="41">
        <f t="shared" si="7"/>
        <v>0.6328665447201138</v>
      </c>
      <c r="N30" s="42"/>
    </row>
    <row r="31" spans="4:14" ht="12.75">
      <c r="D31" s="32"/>
      <c r="E31" s="37">
        <f t="shared" si="0"/>
        <v>3.16227766016837E-08</v>
      </c>
      <c r="F31" s="38">
        <f t="shared" si="1"/>
        <v>23.564392032201667</v>
      </c>
      <c r="G31" s="38">
        <f t="shared" si="2"/>
        <v>23.564392032201667</v>
      </c>
      <c r="H31" s="39">
        <v>7.5</v>
      </c>
      <c r="I31" s="40">
        <f t="shared" si="3"/>
        <v>0.00013291034584256203</v>
      </c>
      <c r="J31" s="40">
        <f t="shared" si="4"/>
        <v>33.38556943291782</v>
      </c>
      <c r="K31" s="40">
        <f t="shared" si="5"/>
        <v>66.61296855327791</v>
      </c>
      <c r="L31" s="40">
        <f t="shared" si="6"/>
        <v>0.0013291034584256276</v>
      </c>
      <c r="M31" s="41">
        <f t="shared" si="7"/>
        <v>0.7030464552761454</v>
      </c>
      <c r="N31" s="42"/>
    </row>
    <row r="32" spans="4:14" ht="12.75">
      <c r="D32" s="32"/>
      <c r="E32" s="37">
        <f t="shared" si="0"/>
        <v>1.7782794100389218E-08</v>
      </c>
      <c r="F32" s="38">
        <f t="shared" si="1"/>
        <v>25.176985878911122</v>
      </c>
      <c r="G32" s="38">
        <f t="shared" si="2"/>
        <v>25.176985878911122</v>
      </c>
      <c r="H32" s="39">
        <v>7.75</v>
      </c>
      <c r="I32" s="40">
        <f t="shared" si="3"/>
        <v>4.922146364815892E-05</v>
      </c>
      <c r="J32" s="40">
        <f t="shared" si="4"/>
        <v>21.986420193287678</v>
      </c>
      <c r="K32" s="40">
        <f t="shared" si="5"/>
        <v>78.01076265893911</v>
      </c>
      <c r="L32" s="40">
        <f t="shared" si="6"/>
        <v>0.002767926309571423</v>
      </c>
      <c r="M32" s="41">
        <f t="shared" si="7"/>
        <v>0.8966655017750752</v>
      </c>
      <c r="N32" s="42"/>
    </row>
    <row r="33" spans="4:14" ht="12.75">
      <c r="D33" s="32"/>
      <c r="E33" s="37">
        <f t="shared" si="0"/>
        <v>1E-08</v>
      </c>
      <c r="F33" s="38">
        <f t="shared" si="1"/>
        <v>26.352499743550993</v>
      </c>
      <c r="G33" s="38">
        <f t="shared" si="2"/>
        <v>26.352499743550993</v>
      </c>
      <c r="H33" s="39">
        <v>8</v>
      </c>
      <c r="I33" s="40">
        <f t="shared" si="3"/>
        <v>1.722202591393133E-05</v>
      </c>
      <c r="J33" s="40">
        <f t="shared" si="4"/>
        <v>13.679941442588898</v>
      </c>
      <c r="K33" s="40">
        <f t="shared" si="5"/>
        <v>86.31459525260415</v>
      </c>
      <c r="L33" s="40">
        <f t="shared" si="6"/>
        <v>0.005446082781046577</v>
      </c>
      <c r="M33" s="41">
        <f t="shared" si="7"/>
        <v>1.2791999401334242</v>
      </c>
      <c r="N33" s="42"/>
    </row>
    <row r="34" spans="4:14" ht="12.75">
      <c r="D34" s="32"/>
      <c r="E34" s="37">
        <f t="shared" si="0"/>
        <v>5.6234132519034744E-09</v>
      </c>
      <c r="F34" s="38">
        <f t="shared" si="1"/>
        <v>27.131332436916153</v>
      </c>
      <c r="G34" s="38">
        <f t="shared" si="2"/>
        <v>27.131332436916153</v>
      </c>
      <c r="H34" s="39">
        <v>8.25</v>
      </c>
      <c r="I34" s="40">
        <f t="shared" si="3"/>
        <v>5.792652440801733E-06</v>
      </c>
      <c r="J34" s="40">
        <f t="shared" si="4"/>
        <v>8.182339055583105</v>
      </c>
      <c r="K34" s="40">
        <f t="shared" si="5"/>
        <v>91.80735419719949</v>
      </c>
      <c r="L34" s="40">
        <f t="shared" si="6"/>
        <v>0.010300954564989487</v>
      </c>
      <c r="M34" s="41">
        <f t="shared" si="7"/>
        <v>1.9785894916155198</v>
      </c>
      <c r="N34" s="42"/>
    </row>
    <row r="35" spans="4:14" ht="12.75">
      <c r="D35" s="32"/>
      <c r="E35" s="37">
        <f t="shared" si="0"/>
        <v>3.162277660168378E-09</v>
      </c>
      <c r="F35" s="38">
        <f t="shared" si="1"/>
        <v>27.616026114530932</v>
      </c>
      <c r="G35" s="38">
        <f t="shared" si="2"/>
        <v>27.616026114530932</v>
      </c>
      <c r="H35" s="39">
        <v>8.5</v>
      </c>
      <c r="I35" s="40">
        <f t="shared" si="3"/>
        <v>1.899674006270238E-06</v>
      </c>
      <c r="J35" s="40">
        <f t="shared" si="4"/>
        <v>4.771765360641656</v>
      </c>
      <c r="K35" s="40">
        <f t="shared" si="5"/>
        <v>95.20923599962164</v>
      </c>
      <c r="L35" s="40">
        <f t="shared" si="6"/>
        <v>0.018996740062702345</v>
      </c>
      <c r="M35" s="41">
        <f t="shared" si="7"/>
        <v>3.2208846760376932</v>
      </c>
      <c r="N35" s="42"/>
    </row>
    <row r="36" spans="4:14" ht="12.75">
      <c r="D36" s="32"/>
      <c r="E36" s="37">
        <f t="shared" si="0"/>
        <v>1.7782794100389197E-09</v>
      </c>
      <c r="F36" s="38">
        <f t="shared" si="1"/>
        <v>27.907516700388598</v>
      </c>
      <c r="G36" s="38">
        <f t="shared" si="2"/>
        <v>27.907516700388598</v>
      </c>
      <c r="H36" s="39">
        <v>8.75</v>
      </c>
      <c r="I36" s="40">
        <f t="shared" si="3"/>
        <v>6.134503016358386E-07</v>
      </c>
      <c r="J36" s="40">
        <f t="shared" si="4"/>
        <v>2.740181843407886</v>
      </c>
      <c r="K36" s="40">
        <f t="shared" si="5"/>
        <v>97.22532069758579</v>
      </c>
      <c r="L36" s="40">
        <f t="shared" si="6"/>
        <v>0.03449684555603175</v>
      </c>
      <c r="M36" s="41">
        <f t="shared" si="7"/>
        <v>5.365647676006625</v>
      </c>
      <c r="N36" s="42"/>
    </row>
    <row r="37" spans="4:14" ht="12.75">
      <c r="D37" s="32"/>
      <c r="E37" s="37">
        <f t="shared" si="0"/>
        <v>1E-09</v>
      </c>
      <c r="F37" s="38">
        <f t="shared" si="1"/>
        <v>28.081953091283275</v>
      </c>
      <c r="G37" s="38">
        <f t="shared" si="2"/>
        <v>28.081953091283275</v>
      </c>
      <c r="H37" s="39">
        <v>9</v>
      </c>
      <c r="I37" s="40">
        <f t="shared" si="3"/>
        <v>1.9629137104592082E-07</v>
      </c>
      <c r="J37" s="40">
        <f t="shared" si="4"/>
        <v>1.5591977825451517</v>
      </c>
      <c r="K37" s="40">
        <f t="shared" si="5"/>
        <v>98.37872923940924</v>
      </c>
      <c r="L37" s="40">
        <f t="shared" si="6"/>
        <v>0.06207278175423355</v>
      </c>
      <c r="M37" s="41">
        <f t="shared" si="7"/>
        <v>8.82348214356724</v>
      </c>
      <c r="N37" s="42"/>
    </row>
    <row r="38" spans="4:14" ht="12.75">
      <c r="D38" s="32"/>
      <c r="E38" s="37">
        <f t="shared" si="0"/>
        <v>5.623413251903489E-10</v>
      </c>
      <c r="F38" s="38">
        <f t="shared" si="1"/>
        <v>28.190851551564403</v>
      </c>
      <c r="G38" s="38">
        <f t="shared" si="2"/>
        <v>28.190851551564403</v>
      </c>
      <c r="H38" s="39">
        <v>9.25</v>
      </c>
      <c r="I38" s="40">
        <f t="shared" si="3"/>
        <v>6.24688886070157E-08</v>
      </c>
      <c r="J38" s="40">
        <f t="shared" si="4"/>
        <v>0.882396505282663</v>
      </c>
      <c r="K38" s="40">
        <f t="shared" si="5"/>
        <v>99.00651629387058</v>
      </c>
      <c r="L38" s="40">
        <f t="shared" si="6"/>
        <v>0.11108713837787078</v>
      </c>
      <c r="M38" s="41">
        <f t="shared" si="7"/>
        <v>13.387822081076628</v>
      </c>
      <c r="N38" s="42"/>
    </row>
    <row r="39" spans="4:14" ht="12.75">
      <c r="D39" s="32"/>
      <c r="E39" s="37">
        <f t="shared" si="0"/>
        <v>3.1622776601683744E-10</v>
      </c>
      <c r="F39" s="38">
        <f t="shared" si="1"/>
        <v>28.268689961915406</v>
      </c>
      <c r="G39" s="38">
        <f t="shared" si="2"/>
        <v>28.268689961915406</v>
      </c>
      <c r="H39" s="39">
        <v>9.5</v>
      </c>
      <c r="I39" s="40">
        <f t="shared" si="3"/>
        <v>1.9813785284297555E-08</v>
      </c>
      <c r="J39" s="40">
        <f t="shared" si="4"/>
        <v>0.4976997841247127</v>
      </c>
      <c r="K39" s="40">
        <f t="shared" si="5"/>
        <v>99.30416234321852</v>
      </c>
      <c r="L39" s="40">
        <f t="shared" si="6"/>
        <v>0.19813785284297583</v>
      </c>
      <c r="M39" s="41">
        <f t="shared" si="7"/>
        <v>16.637017219228845</v>
      </c>
      <c r="N39" s="42"/>
    </row>
    <row r="40" spans="4:14" ht="12.75">
      <c r="D40" s="32"/>
      <c r="E40" s="37">
        <f t="shared" si="0"/>
        <v>1.778279410038918E-10</v>
      </c>
      <c r="F40" s="38">
        <f t="shared" si="1"/>
        <v>28.341118872145795</v>
      </c>
      <c r="G40" s="38">
        <f t="shared" si="2"/>
        <v>28.341118872145795</v>
      </c>
      <c r="H40" s="39">
        <v>9.75</v>
      </c>
      <c r="I40" s="40">
        <f t="shared" si="3"/>
        <v>6.269657564046612E-09</v>
      </c>
      <c r="J40" s="40">
        <f t="shared" si="4"/>
        <v>0.28005531622648044</v>
      </c>
      <c r="K40" s="40">
        <f t="shared" si="5"/>
        <v>99.36737592319831</v>
      </c>
      <c r="L40" s="40">
        <f t="shared" si="6"/>
        <v>0.3525687543055685</v>
      </c>
      <c r="M40" s="41">
        <f t="shared" si="7"/>
        <v>15.262906513498718</v>
      </c>
      <c r="N40" s="42"/>
    </row>
    <row r="41" spans="4:14" ht="12.75">
      <c r="D41" s="32"/>
      <c r="E41" s="37">
        <f t="shared" si="0"/>
        <v>1E-10</v>
      </c>
      <c r="F41" s="38">
        <f t="shared" si="1"/>
        <v>28.43248576304863</v>
      </c>
      <c r="G41" s="38">
        <f t="shared" si="2"/>
        <v>28.43248576304863</v>
      </c>
      <c r="H41" s="39">
        <v>10</v>
      </c>
      <c r="I41" s="40">
        <f t="shared" si="3"/>
        <v>1.979634159106335E-09</v>
      </c>
      <c r="J41" s="40">
        <f t="shared" si="4"/>
        <v>0.1572479307002822</v>
      </c>
      <c r="K41" s="40">
        <f t="shared" si="5"/>
        <v>99.21673677965528</v>
      </c>
      <c r="L41" s="40">
        <f t="shared" si="6"/>
        <v>0.6260152876648156</v>
      </c>
      <c r="M41" s="41">
        <f t="shared" si="7"/>
        <v>10.75054440735962</v>
      </c>
      <c r="N41" s="42"/>
    </row>
    <row r="42" spans="4:14" ht="12.75">
      <c r="D42" s="32"/>
      <c r="E42" s="37">
        <f t="shared" si="0"/>
        <v>5.623413251903482E-11</v>
      </c>
      <c r="F42" s="38">
        <f t="shared" si="1"/>
        <v>28.573665234941018</v>
      </c>
      <c r="G42" s="38">
        <f t="shared" si="2"/>
        <v>28.573665234941018</v>
      </c>
      <c r="H42" s="39">
        <v>10.25</v>
      </c>
      <c r="I42" s="40">
        <f t="shared" si="3"/>
        <v>6.234069909271455E-10</v>
      </c>
      <c r="J42" s="40">
        <f t="shared" si="4"/>
        <v>0.08805857802648909</v>
      </c>
      <c r="K42" s="40">
        <f t="shared" si="5"/>
        <v>98.80334960531005</v>
      </c>
      <c r="L42" s="40">
        <f t="shared" si="6"/>
        <v>1.1085918160400658</v>
      </c>
      <c r="M42" s="41">
        <f t="shared" si="7"/>
        <v>6.583336163634747</v>
      </c>
      <c r="N42" s="42"/>
    </row>
    <row r="43" spans="4:14" ht="12.75">
      <c r="D43" s="32"/>
      <c r="E43" s="37">
        <f t="shared" si="0"/>
        <v>3.162277660168371E-11</v>
      </c>
      <c r="F43" s="38">
        <f t="shared" si="1"/>
        <v>28.81223243523128</v>
      </c>
      <c r="G43" s="38">
        <f t="shared" si="2"/>
        <v>28.81223243523128</v>
      </c>
      <c r="H43" s="39">
        <v>10.5</v>
      </c>
      <c r="I43" s="40">
        <f t="shared" si="3"/>
        <v>1.9552696012918868E-10</v>
      </c>
      <c r="J43" s="40">
        <f t="shared" si="4"/>
        <v>0.049114151814282477</v>
      </c>
      <c r="K43" s="40">
        <f t="shared" si="5"/>
        <v>97.99561624669828</v>
      </c>
      <c r="L43" s="40">
        <f t="shared" si="6"/>
        <v>1.9552696012918955</v>
      </c>
      <c r="M43" s="41">
        <f t="shared" si="7"/>
        <v>3.820570405233394</v>
      </c>
      <c r="N43" s="42"/>
    </row>
    <row r="44" spans="4:14" ht="12.75">
      <c r="D44" s="32"/>
      <c r="E44" s="37">
        <f t="shared" si="0"/>
        <v>1.778279410038916E-11</v>
      </c>
      <c r="F44" s="38">
        <f t="shared" si="1"/>
        <v>29.228017788312503</v>
      </c>
      <c r="G44" s="38">
        <f t="shared" si="2"/>
        <v>29.228017788312503</v>
      </c>
      <c r="H44" s="39">
        <v>10.75</v>
      </c>
      <c r="I44" s="40">
        <f t="shared" si="3"/>
        <v>6.091714383740153E-11</v>
      </c>
      <c r="J44" s="40">
        <f t="shared" si="4"/>
        <v>0.027210688632867516</v>
      </c>
      <c r="K44" s="40">
        <f t="shared" si="5"/>
        <v>96.54716657207264</v>
      </c>
      <c r="L44" s="40">
        <f t="shared" si="6"/>
        <v>3.4256227392335763</v>
      </c>
      <c r="M44" s="41">
        <f t="shared" si="7"/>
        <v>2.1804854542014507</v>
      </c>
      <c r="N44" s="42"/>
    </row>
    <row r="45" spans="4:14" ht="12.75">
      <c r="D45" s="32"/>
      <c r="E45" s="37">
        <f t="shared" si="0"/>
        <v>1E-11</v>
      </c>
      <c r="F45" s="38">
        <f t="shared" si="1"/>
        <v>29.95876610973156</v>
      </c>
      <c r="G45" s="38">
        <f t="shared" si="2"/>
        <v>29.95876610973156</v>
      </c>
      <c r="H45" s="39">
        <v>11</v>
      </c>
      <c r="I45" s="40">
        <f t="shared" si="3"/>
        <v>1.8765618516886806E-11</v>
      </c>
      <c r="J45" s="40">
        <f t="shared" si="4"/>
        <v>0.01490606063002798</v>
      </c>
      <c r="K45" s="40">
        <f t="shared" si="5"/>
        <v>94.05088431783189</v>
      </c>
      <c r="L45" s="40">
        <f t="shared" si="6"/>
        <v>5.934209621519303</v>
      </c>
      <c r="M45" s="41">
        <f t="shared" si="7"/>
        <v>1.2398797525684209</v>
      </c>
      <c r="N45" s="42"/>
    </row>
    <row r="46" spans="4:14" ht="12.75">
      <c r="D46" s="32"/>
      <c r="E46" s="37">
        <f t="shared" si="0"/>
        <v>5.623413251903476E-12</v>
      </c>
      <c r="F46" s="38">
        <f t="shared" si="1"/>
        <v>31.244342351094684</v>
      </c>
      <c r="G46" s="38">
        <f t="shared" si="2"/>
        <v>31.244342351094684</v>
      </c>
      <c r="H46" s="39">
        <v>11.25</v>
      </c>
      <c r="I46" s="40">
        <f t="shared" si="3"/>
        <v>5.672592524804067E-12</v>
      </c>
      <c r="J46" s="40">
        <f t="shared" si="4"/>
        <v>0.008012749916632145</v>
      </c>
      <c r="K46" s="40">
        <f t="shared" si="5"/>
        <v>89.90453276167787</v>
      </c>
      <c r="L46" s="40">
        <f t="shared" si="6"/>
        <v>10.087454488399823</v>
      </c>
      <c r="M46" s="41">
        <f t="shared" si="7"/>
        <v>0.7039758334522961</v>
      </c>
      <c r="N46" s="42"/>
    </row>
    <row r="47" spans="4:14" ht="12.75">
      <c r="D47" s="32"/>
      <c r="E47" s="37">
        <f t="shared" si="0"/>
        <v>3.162277660168367E-12</v>
      </c>
      <c r="F47" s="38">
        <f t="shared" si="1"/>
        <v>33.51002437912414</v>
      </c>
      <c r="G47" s="38">
        <f t="shared" si="2"/>
        <v>33.51002437912414</v>
      </c>
      <c r="H47" s="39">
        <v>11.5</v>
      </c>
      <c r="I47" s="40">
        <f t="shared" si="3"/>
        <v>1.663305811758035E-12</v>
      </c>
      <c r="J47" s="40">
        <f t="shared" si="4"/>
        <v>0.0041780353000060505</v>
      </c>
      <c r="K47" s="40">
        <f t="shared" si="5"/>
        <v>83.36276384711782</v>
      </c>
      <c r="L47" s="40">
        <f t="shared" si="6"/>
        <v>16.633058117580486</v>
      </c>
      <c r="M47" s="41">
        <f t="shared" si="7"/>
        <v>0.39568965203615925</v>
      </c>
      <c r="N47" s="42"/>
    </row>
    <row r="48" spans="4:14" ht="12.75">
      <c r="D48" s="32"/>
      <c r="E48" s="37">
        <f t="shared" si="0"/>
        <v>1.7782794100389204E-12</v>
      </c>
      <c r="F48" s="38">
        <f t="shared" si="1"/>
        <v>37.562425189843125</v>
      </c>
      <c r="G48" s="38">
        <f t="shared" si="2"/>
        <v>37.562425189843125</v>
      </c>
      <c r="H48" s="39">
        <v>11.75</v>
      </c>
      <c r="I48" s="40">
        <f t="shared" si="3"/>
        <v>4.657056271559383E-13</v>
      </c>
      <c r="J48" s="40">
        <f t="shared" si="4"/>
        <v>0.002080230624229318</v>
      </c>
      <c r="K48" s="40">
        <f t="shared" si="5"/>
        <v>73.80936781702799</v>
      </c>
      <c r="L48" s="40">
        <f t="shared" si="6"/>
        <v>26.188551952347307</v>
      </c>
      <c r="M48" s="41">
        <f t="shared" si="7"/>
        <v>0.21325650867401327</v>
      </c>
      <c r="N48" s="42"/>
    </row>
    <row r="49" spans="4:14" ht="12.75">
      <c r="D49" s="32"/>
      <c r="E49" s="37">
        <f t="shared" si="0"/>
        <v>1E-12</v>
      </c>
      <c r="F49" s="38">
        <f t="shared" si="1"/>
        <v>45.23299600397397</v>
      </c>
      <c r="G49" s="38">
        <f t="shared" si="2"/>
        <v>45.23299600397397</v>
      </c>
      <c r="H49" s="39">
        <v>12</v>
      </c>
      <c r="I49" s="40">
        <f t="shared" si="3"/>
        <v>1.2233569031227577E-13</v>
      </c>
      <c r="J49" s="40">
        <f t="shared" si="4"/>
        <v>0.0009717469292952637</v>
      </c>
      <c r="K49" s="40">
        <f t="shared" si="5"/>
        <v>61.31308620149203</v>
      </c>
      <c r="L49" s="40">
        <f t="shared" si="6"/>
        <v>38.685942051578564</v>
      </c>
      <c r="M49" s="41">
        <f t="shared" si="7"/>
        <v>0.1006439834459492</v>
      </c>
      <c r="N49" s="42"/>
    </row>
    <row r="50" spans="4:14" ht="12.75">
      <c r="D50" s="32"/>
      <c r="E50" s="37">
        <f t="shared" si="0"/>
        <v>5.62341325190347E-13</v>
      </c>
      <c r="F50" s="38">
        <f t="shared" si="1"/>
        <v>62.40245948103971</v>
      </c>
      <c r="G50" s="38">
        <f t="shared" si="2"/>
        <v>62.40245948103971</v>
      </c>
      <c r="H50" s="39">
        <v>12.25</v>
      </c>
      <c r="I50" s="40">
        <f t="shared" si="3"/>
        <v>2.9733704397427E-14</v>
      </c>
      <c r="J50" s="40">
        <f t="shared" si="4"/>
        <v>0.00041999973802080463</v>
      </c>
      <c r="K50" s="40">
        <f t="shared" si="5"/>
        <v>47.12474568613334</v>
      </c>
      <c r="L50" s="40">
        <f t="shared" si="6"/>
        <v>52.87483431412861</v>
      </c>
      <c r="M50" s="41">
        <f t="shared" si="7"/>
        <v>0.030822498239099588</v>
      </c>
      <c r="N50" s="42"/>
    </row>
    <row r="51" spans="4:14" ht="12.75">
      <c r="D51" s="32"/>
      <c r="E51" s="37">
        <f t="shared" si="0"/>
        <v>3.1622776601683746E-13</v>
      </c>
      <c r="F51" s="38">
        <f t="shared" si="1"/>
        <v>126.34257967907817</v>
      </c>
      <c r="G51" s="38">
        <f t="shared" si="2"/>
        <v>126.34257967907817</v>
      </c>
      <c r="H51" s="39">
        <v>12.5</v>
      </c>
      <c r="I51" s="40">
        <f t="shared" si="3"/>
        <v>6.6613830995614845E-15</v>
      </c>
      <c r="J51" s="40">
        <f t="shared" si="4"/>
        <v>0.0001673263782287574</v>
      </c>
      <c r="K51" s="40">
        <f t="shared" si="5"/>
        <v>33.386001678006856</v>
      </c>
      <c r="L51" s="40">
        <f t="shared" si="6"/>
        <v>66.6138309956149</v>
      </c>
      <c r="M51" s="41"/>
      <c r="N51" s="42"/>
    </row>
    <row r="52" spans="4:14" ht="12.75">
      <c r="D52" s="32"/>
      <c r="E52" s="40"/>
      <c r="F52" s="38"/>
      <c r="G52" s="38"/>
      <c r="H52" s="39"/>
      <c r="I52" s="40"/>
      <c r="J52" s="40"/>
      <c r="K52" s="43"/>
      <c r="L52" s="43"/>
      <c r="M52" s="42"/>
      <c r="N52" s="42"/>
    </row>
  </sheetData>
  <sheetProtection/>
  <mergeCells count="2">
    <mergeCell ref="A2:C2"/>
    <mergeCell ref="A1:N1"/>
  </mergeCells>
  <printOptions gridLines="1"/>
  <pageMargins left="0.7875" right="0.7875" top="0.9840277777777777" bottom="0.7875" header="0.4921259845" footer="0.4921259845"/>
  <pageSetup horizontalDpi="180" verticalDpi="18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15" zoomScaleNormal="115" zoomScalePageLayoutView="0" workbookViewId="0" topLeftCell="A1">
      <selection activeCell="O2" sqref="O2"/>
    </sheetView>
  </sheetViews>
  <sheetFormatPr defaultColWidth="10.00390625" defaultRowHeight="12.75"/>
  <cols>
    <col min="1" max="1" width="7.00390625" style="21" customWidth="1"/>
    <col min="2" max="2" width="17.140625" style="28" customWidth="1"/>
    <col min="3" max="3" width="14.421875" style="28" customWidth="1"/>
    <col min="4" max="4" width="8.00390625" style="19" customWidth="1"/>
    <col min="5" max="5" width="8.00390625" style="20" customWidth="1"/>
    <col min="6" max="7" width="7.00390625" style="4" customWidth="1"/>
    <col min="8" max="8" width="5.00390625" style="21" customWidth="1"/>
    <col min="9" max="9" width="7.7109375" style="20" customWidth="1"/>
    <col min="10" max="10" width="6.57421875" style="20" customWidth="1"/>
    <col min="11" max="11" width="7.140625" style="22" customWidth="1"/>
    <col min="12" max="12" width="5.7109375" style="22" customWidth="1"/>
    <col min="13" max="13" width="9.00390625" style="7" customWidth="1"/>
    <col min="14" max="16384" width="10.00390625" style="7" customWidth="1"/>
  </cols>
  <sheetData>
    <row r="1" spans="1:14" s="1" customFormat="1" ht="35.2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30" customHeight="1">
      <c r="A2" s="30" t="s">
        <v>0</v>
      </c>
      <c r="B2" s="30"/>
      <c r="C2" s="30"/>
      <c r="D2" s="32"/>
      <c r="E2" s="40"/>
      <c r="F2" s="38"/>
      <c r="G2" s="38"/>
      <c r="H2" s="39"/>
      <c r="I2" s="40"/>
      <c r="J2" s="40"/>
      <c r="K2" s="43"/>
      <c r="L2" s="43"/>
      <c r="M2" s="42"/>
    </row>
    <row r="3" spans="4:13" ht="12.75">
      <c r="D3" s="32"/>
      <c r="E3" s="40"/>
      <c r="F3" s="38"/>
      <c r="G3" s="38"/>
      <c r="H3" s="39"/>
      <c r="I3" s="40"/>
      <c r="J3" s="40"/>
      <c r="K3" s="43"/>
      <c r="L3" s="43"/>
      <c r="M3" s="42"/>
    </row>
    <row r="4" spans="1:18" ht="20.25" customHeight="1">
      <c r="A4" s="23" t="s">
        <v>11</v>
      </c>
      <c r="B4" s="10">
        <f>C4</f>
        <v>20</v>
      </c>
      <c r="C4" s="11">
        <v>20</v>
      </c>
      <c r="D4" s="32"/>
      <c r="E4" s="33" t="s">
        <v>1</v>
      </c>
      <c r="F4" s="34" t="s">
        <v>2</v>
      </c>
      <c r="G4" s="34"/>
      <c r="H4" s="34" t="s">
        <v>3</v>
      </c>
      <c r="I4" s="35" t="s">
        <v>4</v>
      </c>
      <c r="J4" s="35" t="s">
        <v>5</v>
      </c>
      <c r="K4" s="35" t="s">
        <v>6</v>
      </c>
      <c r="L4" s="35" t="s">
        <v>7</v>
      </c>
      <c r="M4" s="33" t="s">
        <v>8</v>
      </c>
      <c r="N4" s="25"/>
      <c r="O4" s="26"/>
      <c r="P4" s="27"/>
      <c r="Q4" s="27"/>
      <c r="R4" s="26"/>
    </row>
    <row r="5" spans="1:18" ht="26.25" customHeight="1">
      <c r="A5" s="23" t="s">
        <v>12</v>
      </c>
      <c r="B5" s="16">
        <f>0.0001*C5</f>
        <v>0.015000000000000001</v>
      </c>
      <c r="C5" s="11">
        <v>150</v>
      </c>
      <c r="D5" s="36"/>
      <c r="E5" s="37">
        <f aca="true" t="shared" si="0" ref="E5:E51">10^-H5</f>
        <v>0.1</v>
      </c>
      <c r="F5" s="38">
        <f aca="true" t="shared" si="1" ref="F5:F51">(Va*Cac*(Ka1*E5^2+2*Ka1*Ka2*E5+3*Ka1*Ka2*Ka3)/(E5^3+Ka1*E5^2+Ka1*Ka2*E5+Ka1*Ka2*Ka3)-(E5-Ke/E5)*Va)/(Cba+E5-Ke/E5)</f>
        <v>-15.823389650647686</v>
      </c>
      <c r="G5" s="38">
        <f aca="true" t="shared" si="2" ref="G5:G51">IF(F5&gt;0,F5,(IF(H5&gt;10,100,-1)))</f>
        <v>-1</v>
      </c>
      <c r="H5" s="39">
        <v>1</v>
      </c>
      <c r="I5" s="40">
        <f aca="true" t="shared" si="3" ref="I5:I51">100/(1+Ka1/E5+Ka1*Ka2/E5^2+Ka1*Ka2*Ka3/E5^3)</f>
        <v>92.64124008685344</v>
      </c>
      <c r="J5" s="40">
        <f aca="true" t="shared" si="4" ref="J5:J51">I5*Ka1/E5</f>
        <v>7.358755270085862</v>
      </c>
      <c r="K5" s="40">
        <f aca="true" t="shared" si="5" ref="K5:K51">J5*Ka2/E5</f>
        <v>4.6430606838929915E-06</v>
      </c>
      <c r="L5" s="40">
        <f aca="true" t="shared" si="6" ref="L5:L51">K5*Ka3/E5</f>
        <v>2.92957323936951E-17</v>
      </c>
      <c r="M5" s="41"/>
      <c r="N5" s="21"/>
      <c r="O5" s="20"/>
      <c r="P5" s="20"/>
      <c r="Q5" s="20"/>
      <c r="R5" s="20"/>
    </row>
    <row r="6" spans="1:18" ht="26.25" customHeight="1">
      <c r="A6" s="23" t="s">
        <v>13</v>
      </c>
      <c r="B6" s="16">
        <f>0.0001*C6</f>
        <v>0.025</v>
      </c>
      <c r="C6" s="28">
        <v>250</v>
      </c>
      <c r="D6" s="42"/>
      <c r="E6" s="37">
        <f t="shared" si="0"/>
        <v>0.056234132519034884</v>
      </c>
      <c r="F6" s="38">
        <f t="shared" si="1"/>
        <v>-13.387862148176985</v>
      </c>
      <c r="G6" s="38">
        <f t="shared" si="2"/>
        <v>-1</v>
      </c>
      <c r="H6" s="39">
        <v>1.25</v>
      </c>
      <c r="I6" s="40">
        <f t="shared" si="3"/>
        <v>87.62291972464976</v>
      </c>
      <c r="J6" s="40">
        <f t="shared" si="4"/>
        <v>12.377066388053349</v>
      </c>
      <c r="K6" s="40">
        <f t="shared" si="5"/>
        <v>1.3887296897516378E-05</v>
      </c>
      <c r="L6" s="40">
        <f t="shared" si="6"/>
        <v>1.5581803399383774E-16</v>
      </c>
      <c r="M6" s="41">
        <f aca="true" t="shared" si="7" ref="M6:M51">5*(H7-H5)/(F7-F5)</f>
        <v>0.43725915151569494</v>
      </c>
      <c r="N6" s="21"/>
      <c r="O6" s="20"/>
      <c r="P6" s="20"/>
      <c r="Q6" s="20"/>
      <c r="R6" s="20"/>
    </row>
    <row r="7" spans="1:18" ht="26.25" customHeight="1">
      <c r="A7" s="23" t="s">
        <v>14</v>
      </c>
      <c r="B7" s="10">
        <f>C7/10</f>
        <v>2.1</v>
      </c>
      <c r="C7" s="11">
        <v>21</v>
      </c>
      <c r="D7" s="32">
        <f>10^-B7</f>
        <v>0.007943282347242812</v>
      </c>
      <c r="E7" s="37">
        <f t="shared" si="0"/>
        <v>0.031622776601683784</v>
      </c>
      <c r="F7" s="38">
        <f t="shared" si="1"/>
        <v>-10.105956427502749</v>
      </c>
      <c r="G7" s="38">
        <f t="shared" si="2"/>
        <v>-1</v>
      </c>
      <c r="H7" s="39">
        <v>1.5</v>
      </c>
      <c r="I7" s="40">
        <f t="shared" si="3"/>
        <v>79.92396709363582</v>
      </c>
      <c r="J7" s="40">
        <f t="shared" si="4"/>
        <v>20.075992849492195</v>
      </c>
      <c r="K7" s="40">
        <f t="shared" si="5"/>
        <v>4.0056871968176385E-05</v>
      </c>
      <c r="L7" s="40">
        <f t="shared" si="6"/>
        <v>7.99239670936356E-16</v>
      </c>
      <c r="M7" s="41">
        <f t="shared" si="7"/>
        <v>0.34530771508205377</v>
      </c>
      <c r="N7" s="21"/>
      <c r="O7" s="20"/>
      <c r="P7" s="20"/>
      <c r="Q7" s="20"/>
      <c r="R7" s="20"/>
    </row>
    <row r="8" spans="1:13" ht="26.25" customHeight="1">
      <c r="A8" s="23" t="s">
        <v>15</v>
      </c>
      <c r="B8" s="17">
        <f>IF(C8/10&gt;B7,C8/10,A22)</f>
        <v>7.2</v>
      </c>
      <c r="C8" s="11">
        <v>72</v>
      </c>
      <c r="D8" s="32">
        <f>10^-B8</f>
        <v>6.309573444801918E-08</v>
      </c>
      <c r="E8" s="37">
        <f t="shared" si="0"/>
        <v>0.017782794100389226</v>
      </c>
      <c r="F8" s="38">
        <f t="shared" si="1"/>
        <v>-6.147942821712075</v>
      </c>
      <c r="G8" s="38">
        <f t="shared" si="2"/>
        <v>-1</v>
      </c>
      <c r="H8" s="39">
        <v>1.75</v>
      </c>
      <c r="I8" s="40">
        <f t="shared" si="3"/>
        <v>69.12353951418679</v>
      </c>
      <c r="J8" s="40">
        <f t="shared" si="4"/>
        <v>30.876350932385986</v>
      </c>
      <c r="K8" s="40">
        <f t="shared" si="5"/>
        <v>0.00010955342721485115</v>
      </c>
      <c r="L8" s="40">
        <f t="shared" si="6"/>
        <v>3.887102281225514E-15</v>
      </c>
      <c r="M8" s="41">
        <f t="shared" si="7"/>
        <v>0.30539275815922523</v>
      </c>
    </row>
    <row r="9" spans="1:18" ht="26.25" customHeight="1">
      <c r="A9" s="23" t="s">
        <v>16</v>
      </c>
      <c r="B9" s="17">
        <f>IF(C9/10&gt;B8,C9/10,A21)</f>
        <v>12.2</v>
      </c>
      <c r="C9" s="11">
        <v>122</v>
      </c>
      <c r="D9" s="32">
        <f>10^-B9</f>
        <v>6.309573444801928E-13</v>
      </c>
      <c r="E9" s="37">
        <f t="shared" si="0"/>
        <v>0.01</v>
      </c>
      <c r="F9" s="38">
        <f t="shared" si="1"/>
        <v>-1.91977671889108</v>
      </c>
      <c r="G9" s="38">
        <f t="shared" si="2"/>
        <v>-1</v>
      </c>
      <c r="H9" s="39">
        <v>2</v>
      </c>
      <c r="I9" s="40">
        <f t="shared" si="3"/>
        <v>55.7310077097852</v>
      </c>
      <c r="J9" s="40">
        <f t="shared" si="4"/>
        <v>44.26871297351899</v>
      </c>
      <c r="K9" s="40">
        <f t="shared" si="5"/>
        <v>0.00027931669581327353</v>
      </c>
      <c r="L9" s="40">
        <f t="shared" si="6"/>
        <v>1.7623692065932486E-14</v>
      </c>
      <c r="M9" s="41">
        <f t="shared" si="7"/>
        <v>0.30446201744593715</v>
      </c>
      <c r="N9" s="21"/>
      <c r="O9" s="20"/>
      <c r="P9" s="20"/>
      <c r="Q9" s="20"/>
      <c r="R9" s="20"/>
    </row>
    <row r="10" spans="1:18" ht="20.25" customHeight="1">
      <c r="A10" s="23" t="s">
        <v>17</v>
      </c>
      <c r="B10" s="10">
        <v>1E-14</v>
      </c>
      <c r="C10" s="11"/>
      <c r="D10" s="32"/>
      <c r="E10" s="37">
        <f t="shared" si="0"/>
        <v>0.005623413251903487</v>
      </c>
      <c r="F10" s="38">
        <f t="shared" si="1"/>
        <v>2.06326204703291</v>
      </c>
      <c r="G10" s="38">
        <f t="shared" si="2"/>
        <v>2.06326204703291</v>
      </c>
      <c r="H10" s="39">
        <v>2.25</v>
      </c>
      <c r="I10" s="40">
        <f t="shared" si="3"/>
        <v>41.44985983197618</v>
      </c>
      <c r="J10" s="40">
        <f t="shared" si="4"/>
        <v>58.54948323201698</v>
      </c>
      <c r="K10" s="40">
        <f t="shared" si="5"/>
        <v>0.0006569360067616632</v>
      </c>
      <c r="L10" s="40">
        <f t="shared" si="6"/>
        <v>7.370943228820257E-14</v>
      </c>
      <c r="M10" s="41">
        <f t="shared" si="7"/>
        <v>0.3427718191110803</v>
      </c>
      <c r="N10" s="21"/>
      <c r="O10" s="20"/>
      <c r="P10" s="20"/>
      <c r="Q10" s="20"/>
      <c r="R10" s="20"/>
    </row>
    <row r="11" spans="4:18" ht="12.75">
      <c r="D11" s="32"/>
      <c r="E11" s="37">
        <f t="shared" si="0"/>
        <v>0.0031622776601683764</v>
      </c>
      <c r="F11" s="38">
        <f t="shared" si="1"/>
        <v>5.373705010392616</v>
      </c>
      <c r="G11" s="38">
        <f t="shared" si="2"/>
        <v>5.373705010392616</v>
      </c>
      <c r="H11" s="39">
        <v>2.5</v>
      </c>
      <c r="I11" s="40">
        <f t="shared" si="3"/>
        <v>28.474318533279533</v>
      </c>
      <c r="J11" s="40">
        <f t="shared" si="4"/>
        <v>71.52425437022667</v>
      </c>
      <c r="K11" s="40">
        <f t="shared" si="5"/>
        <v>0.0014270964935116127</v>
      </c>
      <c r="L11" s="40">
        <f t="shared" si="6"/>
        <v>2.8474318533279515E-13</v>
      </c>
      <c r="M11" s="41">
        <f t="shared" si="7"/>
        <v>0.4338172488314615</v>
      </c>
      <c r="N11" s="21"/>
      <c r="O11" s="20"/>
      <c r="P11" s="20"/>
      <c r="Q11" s="20"/>
      <c r="R11" s="20"/>
    </row>
    <row r="12" spans="4:18" ht="12.75">
      <c r="D12" s="32"/>
      <c r="E12" s="37">
        <f t="shared" si="0"/>
        <v>0.0017782794100389223</v>
      </c>
      <c r="F12" s="38">
        <f t="shared" si="1"/>
        <v>7.826057340982259</v>
      </c>
      <c r="G12" s="38">
        <f t="shared" si="2"/>
        <v>7.826057340982259</v>
      </c>
      <c r="H12" s="39">
        <v>2.75</v>
      </c>
      <c r="I12" s="40">
        <f t="shared" si="3"/>
        <v>18.29158628769066</v>
      </c>
      <c r="J12" s="40">
        <f t="shared" si="4"/>
        <v>81.70551469124963</v>
      </c>
      <c r="K12" s="40">
        <f t="shared" si="5"/>
        <v>0.002899021058667591</v>
      </c>
      <c r="L12" s="40">
        <f t="shared" si="6"/>
        <v>1.0286114872853556E-12</v>
      </c>
      <c r="M12" s="41">
        <f t="shared" si="7"/>
        <v>0.6088557786218969</v>
      </c>
      <c r="N12" s="21"/>
      <c r="O12" s="20"/>
      <c r="P12" s="20"/>
      <c r="Q12" s="20"/>
      <c r="R12" s="20"/>
    </row>
    <row r="13" spans="4:18" ht="12.75">
      <c r="D13" s="32"/>
      <c r="E13" s="37">
        <f t="shared" si="0"/>
        <v>0.001</v>
      </c>
      <c r="F13" s="38">
        <f t="shared" si="1"/>
        <v>9.479767706649811</v>
      </c>
      <c r="G13" s="38">
        <f t="shared" si="2"/>
        <v>9.479767706649811</v>
      </c>
      <c r="H13" s="39">
        <v>3</v>
      </c>
      <c r="I13" s="40">
        <f t="shared" si="3"/>
        <v>11.18095039023665</v>
      </c>
      <c r="J13" s="40">
        <f t="shared" si="4"/>
        <v>88.8134458601644</v>
      </c>
      <c r="K13" s="40">
        <f t="shared" si="5"/>
        <v>0.005603749595406461</v>
      </c>
      <c r="L13" s="40">
        <f t="shared" si="6"/>
        <v>3.5357269638496156E-12</v>
      </c>
      <c r="M13" s="41">
        <f t="shared" si="7"/>
        <v>0.9275144440565839</v>
      </c>
      <c r="N13" s="21"/>
      <c r="O13" s="20"/>
      <c r="P13" s="20"/>
      <c r="Q13" s="20"/>
      <c r="R13" s="20"/>
    </row>
    <row r="14" spans="4:18" ht="12.75">
      <c r="D14" s="32"/>
      <c r="E14" s="37">
        <f t="shared" si="0"/>
        <v>0.0005623413251903486</v>
      </c>
      <c r="F14" s="38">
        <f t="shared" si="1"/>
        <v>10.52143315536417</v>
      </c>
      <c r="G14" s="38">
        <f t="shared" si="2"/>
        <v>10.52143315536417</v>
      </c>
      <c r="H14" s="39">
        <v>3.25</v>
      </c>
      <c r="I14" s="40">
        <f t="shared" si="3"/>
        <v>6.610713438534894</v>
      </c>
      <c r="J14" s="40">
        <f t="shared" si="4"/>
        <v>93.3788092867273</v>
      </c>
      <c r="K14" s="40">
        <f t="shared" si="5"/>
        <v>0.010477274726045146</v>
      </c>
      <c r="L14" s="40">
        <f t="shared" si="6"/>
        <v>1.1755695593414204E-11</v>
      </c>
      <c r="M14" s="41">
        <f t="shared" si="7"/>
        <v>1.4977430481659861</v>
      </c>
      <c r="N14" s="21"/>
      <c r="O14" s="20"/>
      <c r="P14" s="20"/>
      <c r="Q14" s="20"/>
      <c r="R14" s="20"/>
    </row>
    <row r="15" spans="4:18" ht="12.75">
      <c r="D15" s="32"/>
      <c r="E15" s="37">
        <f t="shared" si="0"/>
        <v>0.00031622776601683783</v>
      </c>
      <c r="F15" s="38">
        <f t="shared" si="1"/>
        <v>11.148945876470927</v>
      </c>
      <c r="G15" s="38">
        <f t="shared" si="2"/>
        <v>11.148945876470927</v>
      </c>
      <c r="H15" s="39">
        <v>3.5</v>
      </c>
      <c r="I15" s="40">
        <f t="shared" si="3"/>
        <v>3.8279158606665993</v>
      </c>
      <c r="J15" s="40">
        <f t="shared" si="4"/>
        <v>96.15289911368747</v>
      </c>
      <c r="K15" s="40">
        <f t="shared" si="5"/>
        <v>0.01918502560765448</v>
      </c>
      <c r="L15" s="40">
        <f t="shared" si="6"/>
        <v>3.82791586066659E-11</v>
      </c>
      <c r="M15" s="41">
        <f t="shared" si="7"/>
        <v>2.510365592717475</v>
      </c>
      <c r="N15" s="21"/>
      <c r="O15" s="20"/>
      <c r="P15" s="20"/>
      <c r="Q15" s="20"/>
      <c r="R15" s="20"/>
    </row>
    <row r="16" spans="2:18" ht="12.75">
      <c r="B16" s="24"/>
      <c r="C16" s="24"/>
      <c r="D16" s="36"/>
      <c r="E16" s="37">
        <f t="shared" si="0"/>
        <v>0.00017782794100389203</v>
      </c>
      <c r="F16" s="38">
        <f t="shared" si="1"/>
        <v>11.51730403857435</v>
      </c>
      <c r="G16" s="38">
        <f t="shared" si="2"/>
        <v>11.51730403857435</v>
      </c>
      <c r="H16" s="39">
        <v>3.75</v>
      </c>
      <c r="I16" s="40">
        <f t="shared" si="3"/>
        <v>2.1889402061661394</v>
      </c>
      <c r="J16" s="40">
        <f t="shared" si="4"/>
        <v>97.77636742939619</v>
      </c>
      <c r="K16" s="40">
        <f t="shared" si="5"/>
        <v>0.03469236431457141</v>
      </c>
      <c r="L16" s="40">
        <f t="shared" si="6"/>
        <v>1.230931536297904E-10</v>
      </c>
      <c r="M16" s="41">
        <f t="shared" si="7"/>
        <v>4.29183633826504</v>
      </c>
      <c r="N16" s="21"/>
      <c r="O16" s="20"/>
      <c r="P16" s="20"/>
      <c r="Q16" s="20"/>
      <c r="R16" s="20"/>
    </row>
    <row r="17" spans="4:18" ht="12.75">
      <c r="D17" s="32"/>
      <c r="E17" s="37">
        <f t="shared" si="0"/>
        <v>0.0001</v>
      </c>
      <c r="F17" s="38">
        <f t="shared" si="1"/>
        <v>11.731447119053401</v>
      </c>
      <c r="G17" s="38">
        <f t="shared" si="2"/>
        <v>11.731447119053401</v>
      </c>
      <c r="H17" s="39">
        <v>4</v>
      </c>
      <c r="I17" s="40">
        <f t="shared" si="3"/>
        <v>1.242499308192997</v>
      </c>
      <c r="J17" s="40">
        <f t="shared" si="4"/>
        <v>98.69522821230838</v>
      </c>
      <c r="K17" s="40">
        <f t="shared" si="5"/>
        <v>0.06227247910570459</v>
      </c>
      <c r="L17" s="40">
        <f t="shared" si="6"/>
        <v>3.929127805073366E-10</v>
      </c>
      <c r="M17" s="41">
        <f t="shared" si="7"/>
        <v>7.350142540487156</v>
      </c>
      <c r="N17" s="21"/>
      <c r="O17" s="20"/>
      <c r="P17" s="20"/>
      <c r="Q17" s="20"/>
      <c r="R17" s="20"/>
    </row>
    <row r="18" spans="4:18" ht="12.75">
      <c r="D18" s="32"/>
      <c r="E18" s="37">
        <f t="shared" si="0"/>
        <v>5.623413251903489E-05</v>
      </c>
      <c r="F18" s="38">
        <f t="shared" si="1"/>
        <v>11.857433496775892</v>
      </c>
      <c r="G18" s="38">
        <f t="shared" si="2"/>
        <v>11.857433496775892</v>
      </c>
      <c r="H18" s="39">
        <v>4.25</v>
      </c>
      <c r="I18" s="40">
        <f t="shared" si="3"/>
        <v>0.7021868158482497</v>
      </c>
      <c r="J18" s="40">
        <f t="shared" si="4"/>
        <v>99.18652407247568</v>
      </c>
      <c r="K18" s="40">
        <f t="shared" si="5"/>
        <v>0.11128911042738342</v>
      </c>
      <c r="L18" s="40">
        <f t="shared" si="6"/>
        <v>1.2486843566237323E-09</v>
      </c>
      <c r="M18" s="41">
        <f t="shared" si="7"/>
        <v>12.22678947107857</v>
      </c>
      <c r="N18" s="21"/>
      <c r="O18" s="20"/>
      <c r="P18" s="20"/>
      <c r="Q18" s="20"/>
      <c r="R18" s="20"/>
    </row>
    <row r="19" spans="4:18" ht="12.75">
      <c r="D19" s="32"/>
      <c r="E19" s="37">
        <f t="shared" si="0"/>
        <v>3.162277660168375E-05</v>
      </c>
      <c r="F19" s="38">
        <f t="shared" si="1"/>
        <v>11.935916166787766</v>
      </c>
      <c r="G19" s="38">
        <f t="shared" si="2"/>
        <v>11.935916166787766</v>
      </c>
      <c r="H19" s="39">
        <v>4.5</v>
      </c>
      <c r="I19" s="40">
        <f t="shared" si="3"/>
        <v>0.3957420836598208</v>
      </c>
      <c r="J19" s="40">
        <f t="shared" si="4"/>
        <v>99.40591703224341</v>
      </c>
      <c r="K19" s="40">
        <f t="shared" si="5"/>
        <v>0.1983408801393582</v>
      </c>
      <c r="L19" s="40">
        <f t="shared" si="6"/>
        <v>3.957420836598212E-09</v>
      </c>
      <c r="M19" s="41">
        <f t="shared" si="7"/>
        <v>18.459329529244467</v>
      </c>
      <c r="N19" s="21"/>
      <c r="O19" s="20"/>
      <c r="P19" s="20"/>
      <c r="Q19" s="20"/>
      <c r="R19" s="20"/>
    </row>
    <row r="20" spans="4:18" ht="12.75">
      <c r="D20" s="32"/>
      <c r="E20" s="37">
        <f t="shared" si="0"/>
        <v>1.7782794100389215E-05</v>
      </c>
      <c r="F20" s="38">
        <f t="shared" si="1"/>
        <v>11.992866368053223</v>
      </c>
      <c r="G20" s="38">
        <f t="shared" si="2"/>
        <v>11.992866368053223</v>
      </c>
      <c r="H20" s="39">
        <v>4.75</v>
      </c>
      <c r="I20" s="40">
        <f t="shared" si="3"/>
        <v>0.2225840521866171</v>
      </c>
      <c r="J20" s="40">
        <f t="shared" si="4"/>
        <v>99.42464398623558</v>
      </c>
      <c r="K20" s="40">
        <f t="shared" si="5"/>
        <v>0.35277194906097814</v>
      </c>
      <c r="L20" s="40">
        <f t="shared" si="6"/>
        <v>1.2516821087285989E-08</v>
      </c>
      <c r="M20" s="41">
        <f t="shared" si="7"/>
        <v>22.43788463987056</v>
      </c>
      <c r="N20" s="21"/>
      <c r="O20" s="20"/>
      <c r="P20" s="20"/>
      <c r="Q20" s="20"/>
      <c r="R20" s="20"/>
    </row>
    <row r="21" spans="1:18" ht="12.75">
      <c r="A21" s="29" t="s">
        <v>9</v>
      </c>
      <c r="D21" s="32"/>
      <c r="E21" s="37">
        <f t="shared" si="0"/>
        <v>1E-05</v>
      </c>
      <c r="F21" s="38">
        <f t="shared" si="1"/>
        <v>12.047334869581062</v>
      </c>
      <c r="G21" s="38">
        <f t="shared" si="2"/>
        <v>12.047334869581062</v>
      </c>
      <c r="H21" s="39">
        <v>5</v>
      </c>
      <c r="I21" s="40">
        <f t="shared" si="3"/>
        <v>0.12494688080516538</v>
      </c>
      <c r="J21" s="40">
        <f t="shared" si="4"/>
        <v>99.24883526427217</v>
      </c>
      <c r="K21" s="40">
        <f t="shared" si="5"/>
        <v>0.6262178154109718</v>
      </c>
      <c r="L21" s="40">
        <f t="shared" si="6"/>
        <v>3.951167298778943E-08</v>
      </c>
      <c r="M21" s="41">
        <f t="shared" si="7"/>
        <v>20.06880119947751</v>
      </c>
      <c r="N21" s="21"/>
      <c r="O21" s="20"/>
      <c r="P21" s="20"/>
      <c r="Q21" s="20"/>
      <c r="R21" s="20"/>
    </row>
    <row r="22" spans="1:18" ht="12" customHeight="1">
      <c r="A22" s="29" t="s">
        <v>10</v>
      </c>
      <c r="D22" s="32"/>
      <c r="E22" s="37">
        <f t="shared" si="0"/>
        <v>5.623413251903484E-06</v>
      </c>
      <c r="F22" s="38">
        <f t="shared" si="1"/>
        <v>12.117437834736798</v>
      </c>
      <c r="G22" s="38">
        <f t="shared" si="2"/>
        <v>12.117437834736798</v>
      </c>
      <c r="H22" s="39">
        <v>5.25</v>
      </c>
      <c r="I22" s="40">
        <f t="shared" si="3"/>
        <v>0.06996008533475</v>
      </c>
      <c r="J22" s="40">
        <f t="shared" si="4"/>
        <v>98.8212471603462</v>
      </c>
      <c r="K22" s="40">
        <f t="shared" si="5"/>
        <v>1.1087926299104383</v>
      </c>
      <c r="L22" s="40">
        <f t="shared" si="6"/>
        <v>1.2440857927535196E-07</v>
      </c>
      <c r="M22" s="41">
        <f t="shared" si="7"/>
        <v>14.000342402336017</v>
      </c>
      <c r="N22" s="21"/>
      <c r="O22" s="20"/>
      <c r="P22" s="20"/>
      <c r="Q22" s="20"/>
      <c r="R22" s="20"/>
    </row>
    <row r="23" spans="4:18" ht="12.75">
      <c r="D23" s="32"/>
      <c r="E23" s="37">
        <f t="shared" si="0"/>
        <v>3.1622776601683767E-06</v>
      </c>
      <c r="F23" s="38">
        <f t="shared" si="1"/>
        <v>12.225901930882568</v>
      </c>
      <c r="G23" s="38">
        <f t="shared" si="2"/>
        <v>12.225901930882568</v>
      </c>
      <c r="H23" s="39">
        <v>5.5</v>
      </c>
      <c r="I23" s="40">
        <f t="shared" si="3"/>
        <v>0.03901669858904951</v>
      </c>
      <c r="J23" s="40">
        <f t="shared" si="4"/>
        <v>98.0055157881325</v>
      </c>
      <c r="K23" s="40">
        <f t="shared" si="5"/>
        <v>1.9554671231114804</v>
      </c>
      <c r="L23" s="40">
        <f t="shared" si="6"/>
        <v>3.901669858904948E-07</v>
      </c>
      <c r="M23" s="41">
        <f t="shared" si="7"/>
        <v>8.657452959066749</v>
      </c>
      <c r="N23" s="21"/>
      <c r="O23" s="20"/>
      <c r="P23" s="20"/>
      <c r="Q23" s="20"/>
      <c r="R23" s="20"/>
    </row>
    <row r="24" spans="4:18" ht="12.75">
      <c r="D24" s="32"/>
      <c r="E24" s="37">
        <f t="shared" si="0"/>
        <v>1.7782794100389193E-06</v>
      </c>
      <c r="F24" s="38">
        <f t="shared" si="1"/>
        <v>12.4062063688334</v>
      </c>
      <c r="G24" s="38">
        <f t="shared" si="2"/>
        <v>12.4062063688334</v>
      </c>
      <c r="H24" s="39">
        <v>5.75</v>
      </c>
      <c r="I24" s="40">
        <f t="shared" si="3"/>
        <v>0.02161542770567063</v>
      </c>
      <c r="J24" s="40">
        <f t="shared" si="4"/>
        <v>96.55256893448423</v>
      </c>
      <c r="K24" s="40">
        <f t="shared" si="5"/>
        <v>3.4258144222852764</v>
      </c>
      <c r="L24" s="40">
        <f t="shared" si="6"/>
        <v>1.2155248260563039E-06</v>
      </c>
      <c r="M24" s="41">
        <f t="shared" si="7"/>
        <v>5.170526497831287</v>
      </c>
      <c r="N24" s="21"/>
      <c r="O24" s="20"/>
      <c r="P24" s="20"/>
      <c r="Q24" s="20"/>
      <c r="R24" s="20"/>
    </row>
    <row r="25" spans="4:18" ht="12.75">
      <c r="D25" s="32"/>
      <c r="E25" s="37">
        <f t="shared" si="0"/>
        <v>1E-06</v>
      </c>
      <c r="F25" s="38">
        <f t="shared" si="1"/>
        <v>12.709411685846321</v>
      </c>
      <c r="G25" s="38">
        <f t="shared" si="2"/>
        <v>12.709411685846321</v>
      </c>
      <c r="H25" s="39">
        <v>6</v>
      </c>
      <c r="I25" s="40">
        <f t="shared" si="3"/>
        <v>0.011840667389550865</v>
      </c>
      <c r="J25" s="40">
        <f t="shared" si="4"/>
        <v>94.05376425499301</v>
      </c>
      <c r="K25" s="40">
        <f t="shared" si="5"/>
        <v>5.934391333269638</v>
      </c>
      <c r="L25" s="40">
        <f t="shared" si="6"/>
        <v>3.7443477967460823E-06</v>
      </c>
      <c r="M25" s="41">
        <f t="shared" si="7"/>
        <v>3.1140093178321684</v>
      </c>
      <c r="N25" s="21"/>
      <c r="O25" s="20"/>
      <c r="P25" s="20"/>
      <c r="Q25" s="20"/>
      <c r="R25" s="20"/>
    </row>
    <row r="26" spans="4:18" ht="12.75">
      <c r="D26" s="32"/>
      <c r="E26" s="37">
        <f t="shared" si="0"/>
        <v>5.623413251903487E-07</v>
      </c>
      <c r="F26" s="38">
        <f t="shared" si="1"/>
        <v>13.209029913928116</v>
      </c>
      <c r="G26" s="38">
        <f t="shared" si="2"/>
        <v>13.209029913928116</v>
      </c>
      <c r="H26" s="39">
        <v>6.25</v>
      </c>
      <c r="I26" s="40">
        <f t="shared" si="3"/>
        <v>0.006364857668798104</v>
      </c>
      <c r="J26" s="40">
        <f t="shared" si="4"/>
        <v>89.90600423357384</v>
      </c>
      <c r="K26" s="40">
        <f t="shared" si="5"/>
        <v>10.087619590262014</v>
      </c>
      <c r="L26" s="40">
        <f t="shared" si="6"/>
        <v>1.1318495340251991E-05</v>
      </c>
      <c r="M26" s="41">
        <f t="shared" si="7"/>
        <v>1.9443231657417566</v>
      </c>
      <c r="N26" s="21"/>
      <c r="O26" s="20"/>
      <c r="P26" s="20"/>
      <c r="Q26" s="20"/>
      <c r="R26" s="20"/>
    </row>
    <row r="27" spans="4:18" ht="12.75">
      <c r="D27" s="32"/>
      <c r="E27" s="37">
        <f t="shared" si="0"/>
        <v>3.1622776601683734E-07</v>
      </c>
      <c r="F27" s="38">
        <f t="shared" si="1"/>
        <v>13.995206169010983</v>
      </c>
      <c r="G27" s="38">
        <f t="shared" si="2"/>
        <v>13.995206169010983</v>
      </c>
      <c r="H27" s="39">
        <v>6.5</v>
      </c>
      <c r="I27" s="40">
        <f t="shared" si="3"/>
        <v>0.0033187588212865203</v>
      </c>
      <c r="J27" s="40">
        <f t="shared" si="4"/>
        <v>83.3634525264235</v>
      </c>
      <c r="K27" s="40">
        <f t="shared" si="5"/>
        <v>16.633195527166997</v>
      </c>
      <c r="L27" s="40">
        <f t="shared" si="6"/>
        <v>3.3187588212865276E-05</v>
      </c>
      <c r="M27" s="41">
        <f t="shared" si="7"/>
        <v>1.2931525414109226</v>
      </c>
      <c r="N27" s="21"/>
      <c r="O27" s="20"/>
      <c r="P27" s="20"/>
      <c r="Q27" s="20"/>
      <c r="R27" s="20"/>
    </row>
    <row r="28" spans="4:18" ht="12.75">
      <c r="D28" s="32"/>
      <c r="E28" s="37">
        <f t="shared" si="0"/>
        <v>1.7782794100389206E-07</v>
      </c>
      <c r="F28" s="38">
        <f t="shared" si="1"/>
        <v>15.142289850356281</v>
      </c>
      <c r="G28" s="38">
        <f t="shared" si="2"/>
        <v>15.142289850356281</v>
      </c>
      <c r="H28" s="39">
        <v>6.75</v>
      </c>
      <c r="I28" s="40">
        <f t="shared" si="3"/>
        <v>0.0016523914538225898</v>
      </c>
      <c r="J28" s="40">
        <f t="shared" si="4"/>
        <v>73.80961502330274</v>
      </c>
      <c r="K28" s="40">
        <f t="shared" si="5"/>
        <v>26.188639664443443</v>
      </c>
      <c r="L28" s="40">
        <f t="shared" si="6"/>
        <v>9.29207999875803E-05</v>
      </c>
      <c r="M28" s="41">
        <f t="shared" si="7"/>
        <v>0.9444401786680534</v>
      </c>
      <c r="N28" s="21"/>
      <c r="O28" s="20"/>
      <c r="P28" s="20"/>
      <c r="Q28" s="20"/>
      <c r="R28" s="20"/>
    </row>
    <row r="29" spans="4:13" ht="12.75">
      <c r="D29" s="32"/>
      <c r="E29" s="37">
        <f t="shared" si="0"/>
        <v>1E-07</v>
      </c>
      <c r="F29" s="38">
        <f t="shared" si="1"/>
        <v>16.64227694857667</v>
      </c>
      <c r="G29" s="38">
        <f t="shared" si="2"/>
        <v>16.64227694857667</v>
      </c>
      <c r="H29" s="39">
        <v>7</v>
      </c>
      <c r="I29" s="40">
        <f t="shared" si="3"/>
        <v>0.0007718856815339696</v>
      </c>
      <c r="J29" s="40">
        <f t="shared" si="4"/>
        <v>61.313059082182676</v>
      </c>
      <c r="K29" s="40">
        <f t="shared" si="5"/>
        <v>38.68592494045109</v>
      </c>
      <c r="L29" s="40">
        <f t="shared" si="6"/>
        <v>0.00024409168469187082</v>
      </c>
      <c r="M29" s="41">
        <f t="shared" si="7"/>
        <v>0.7805311901306251</v>
      </c>
    </row>
    <row r="30" spans="4:13" ht="12.75">
      <c r="D30" s="32"/>
      <c r="E30" s="37">
        <f t="shared" si="0"/>
        <v>5.6234132519034806E-08</v>
      </c>
      <c r="F30" s="38">
        <f t="shared" si="1"/>
        <v>18.345236807007193</v>
      </c>
      <c r="G30" s="38">
        <f t="shared" si="2"/>
        <v>18.345236807007193</v>
      </c>
      <c r="H30" s="39">
        <v>7.25</v>
      </c>
      <c r="I30" s="40">
        <f t="shared" si="3"/>
        <v>0.0003336159594431054</v>
      </c>
      <c r="J30" s="40">
        <f t="shared" si="4"/>
        <v>47.12450681987291</v>
      </c>
      <c r="K30" s="40">
        <f t="shared" si="5"/>
        <v>52.87456630177611</v>
      </c>
      <c r="L30" s="40">
        <f t="shared" si="6"/>
        <v>0.0005932623915380559</v>
      </c>
      <c r="M30" s="41">
        <f t="shared" si="7"/>
        <v>0.7458150193696009</v>
      </c>
    </row>
    <row r="31" spans="4:13" ht="12.75">
      <c r="D31" s="32"/>
      <c r="E31" s="37">
        <f t="shared" si="0"/>
        <v>3.16227766016837E-08</v>
      </c>
      <c r="F31" s="38">
        <f t="shared" si="1"/>
        <v>19.994314565240813</v>
      </c>
      <c r="G31" s="38">
        <f t="shared" si="2"/>
        <v>19.994314565240813</v>
      </c>
      <c r="H31" s="39">
        <v>7.5</v>
      </c>
      <c r="I31" s="40">
        <f t="shared" si="3"/>
        <v>0.00013291034584256203</v>
      </c>
      <c r="J31" s="40">
        <f t="shared" si="4"/>
        <v>33.38556943291782</v>
      </c>
      <c r="K31" s="40">
        <f t="shared" si="5"/>
        <v>66.61296855327791</v>
      </c>
      <c r="L31" s="40">
        <f t="shared" si="6"/>
        <v>0.0013291034584256276</v>
      </c>
      <c r="M31" s="41">
        <f t="shared" si="7"/>
        <v>0.8284690909699448</v>
      </c>
    </row>
    <row r="32" spans="4:13" ht="12.75">
      <c r="D32" s="32"/>
      <c r="E32" s="37">
        <f t="shared" si="0"/>
        <v>1.7782794100389218E-08</v>
      </c>
      <c r="F32" s="38">
        <f t="shared" si="1"/>
        <v>21.36285089454434</v>
      </c>
      <c r="G32" s="38">
        <f t="shared" si="2"/>
        <v>21.36285089454434</v>
      </c>
      <c r="H32" s="39">
        <v>7.75</v>
      </c>
      <c r="I32" s="40">
        <f t="shared" si="3"/>
        <v>4.922146364815892E-05</v>
      </c>
      <c r="J32" s="40">
        <f t="shared" si="4"/>
        <v>21.986420193287678</v>
      </c>
      <c r="K32" s="40">
        <f t="shared" si="5"/>
        <v>78.01076265893911</v>
      </c>
      <c r="L32" s="40">
        <f t="shared" si="6"/>
        <v>0.002767926309571423</v>
      </c>
      <c r="M32" s="41">
        <f t="shared" si="7"/>
        <v>1.05644842999449</v>
      </c>
    </row>
    <row r="33" spans="4:13" ht="12.75">
      <c r="D33" s="32"/>
      <c r="E33" s="37">
        <f t="shared" si="0"/>
        <v>1E-08</v>
      </c>
      <c r="F33" s="38">
        <f t="shared" si="1"/>
        <v>22.360733908599617</v>
      </c>
      <c r="G33" s="38">
        <f t="shared" si="2"/>
        <v>22.360733908599617</v>
      </c>
      <c r="H33" s="39">
        <v>8</v>
      </c>
      <c r="I33" s="40">
        <f t="shared" si="3"/>
        <v>1.722202591393133E-05</v>
      </c>
      <c r="J33" s="40">
        <f t="shared" si="4"/>
        <v>13.679941442588898</v>
      </c>
      <c r="K33" s="40">
        <f t="shared" si="5"/>
        <v>86.31459525260415</v>
      </c>
      <c r="L33" s="40">
        <f t="shared" si="6"/>
        <v>0.005446082781046577</v>
      </c>
      <c r="M33" s="41">
        <f t="shared" si="7"/>
        <v>1.5064291079850967</v>
      </c>
    </row>
    <row r="34" spans="4:13" ht="12.75">
      <c r="D34" s="32"/>
      <c r="E34" s="37">
        <f t="shared" si="0"/>
        <v>5.6234132519034744E-09</v>
      </c>
      <c r="F34" s="38">
        <f t="shared" si="1"/>
        <v>23.02240459458127</v>
      </c>
      <c r="G34" s="38">
        <f t="shared" si="2"/>
        <v>23.02240459458127</v>
      </c>
      <c r="H34" s="39">
        <v>8.25</v>
      </c>
      <c r="I34" s="40">
        <f t="shared" si="3"/>
        <v>5.792652440801733E-06</v>
      </c>
      <c r="J34" s="40">
        <f t="shared" si="4"/>
        <v>8.182339055583105</v>
      </c>
      <c r="K34" s="40">
        <f t="shared" si="5"/>
        <v>91.80735419719949</v>
      </c>
      <c r="L34" s="40">
        <f t="shared" si="6"/>
        <v>0.010300954564989487</v>
      </c>
      <c r="M34" s="41">
        <f t="shared" si="7"/>
        <v>2.3268323268478954</v>
      </c>
    </row>
    <row r="35" spans="4:13" ht="12.75">
      <c r="D35" s="32"/>
      <c r="E35" s="37">
        <f t="shared" si="0"/>
        <v>3.162277660168378E-09</v>
      </c>
      <c r="F35" s="38">
        <f t="shared" si="1"/>
        <v>23.43515597638423</v>
      </c>
      <c r="G35" s="38">
        <f t="shared" si="2"/>
        <v>23.43515597638423</v>
      </c>
      <c r="H35" s="39">
        <v>8.5</v>
      </c>
      <c r="I35" s="40">
        <f t="shared" si="3"/>
        <v>1.899674006270238E-06</v>
      </c>
      <c r="J35" s="40">
        <f t="shared" si="4"/>
        <v>4.771765360641656</v>
      </c>
      <c r="K35" s="40">
        <f t="shared" si="5"/>
        <v>95.20923599962164</v>
      </c>
      <c r="L35" s="40">
        <f t="shared" si="6"/>
        <v>0.018996740062702345</v>
      </c>
      <c r="M35" s="41">
        <f t="shared" si="7"/>
        <v>3.7722392264219375</v>
      </c>
    </row>
    <row r="36" spans="4:13" ht="12.75">
      <c r="D36" s="32"/>
      <c r="E36" s="37">
        <f t="shared" si="0"/>
        <v>1.7782794100389197E-09</v>
      </c>
      <c r="F36" s="38">
        <f t="shared" si="1"/>
        <v>23.685140929670844</v>
      </c>
      <c r="G36" s="38">
        <f t="shared" si="2"/>
        <v>23.685140929670844</v>
      </c>
      <c r="H36" s="39">
        <v>8.75</v>
      </c>
      <c r="I36" s="40">
        <f t="shared" si="3"/>
        <v>6.134503016358386E-07</v>
      </c>
      <c r="J36" s="40">
        <f t="shared" si="4"/>
        <v>2.740181843407886</v>
      </c>
      <c r="K36" s="40">
        <f t="shared" si="5"/>
        <v>97.22532069758579</v>
      </c>
      <c r="L36" s="40">
        <f t="shared" si="6"/>
        <v>0.03449684555603175</v>
      </c>
      <c r="M36" s="41">
        <f t="shared" si="7"/>
        <v>6.207750450275922</v>
      </c>
    </row>
    <row r="37" spans="4:13" ht="12.75">
      <c r="D37" s="32"/>
      <c r="E37" s="37">
        <f t="shared" si="0"/>
        <v>1E-09</v>
      </c>
      <c r="F37" s="38">
        <f t="shared" si="1"/>
        <v>23.837878350620276</v>
      </c>
      <c r="G37" s="38">
        <f t="shared" si="2"/>
        <v>23.837878350620276</v>
      </c>
      <c r="H37" s="39">
        <v>9</v>
      </c>
      <c r="I37" s="40">
        <f t="shared" si="3"/>
        <v>1.9629137104592082E-07</v>
      </c>
      <c r="J37" s="40">
        <f t="shared" si="4"/>
        <v>1.5591977825451517</v>
      </c>
      <c r="K37" s="40">
        <f t="shared" si="5"/>
        <v>98.37872923940924</v>
      </c>
      <c r="L37" s="40">
        <f t="shared" si="6"/>
        <v>0.06207278175423355</v>
      </c>
      <c r="M37" s="41">
        <f t="shared" si="7"/>
        <v>9.859791621004092</v>
      </c>
    </row>
    <row r="38" spans="4:13" ht="12.75">
      <c r="D38" s="32"/>
      <c r="E38" s="37">
        <f t="shared" si="0"/>
        <v>5.623413251903489E-10</v>
      </c>
      <c r="F38" s="38">
        <f t="shared" si="1"/>
        <v>23.93869598398602</v>
      </c>
      <c r="G38" s="38">
        <f t="shared" si="2"/>
        <v>23.93869598398602</v>
      </c>
      <c r="H38" s="39">
        <v>9.25</v>
      </c>
      <c r="I38" s="40">
        <f t="shared" si="3"/>
        <v>6.24688886070157E-08</v>
      </c>
      <c r="J38" s="40">
        <f t="shared" si="4"/>
        <v>0.882396505282663</v>
      </c>
      <c r="K38" s="40">
        <f t="shared" si="5"/>
        <v>99.00651629387058</v>
      </c>
      <c r="L38" s="40">
        <f t="shared" si="6"/>
        <v>0.11108713837787078</v>
      </c>
      <c r="M38" s="41">
        <f t="shared" si="7"/>
        <v>13.747238607216895</v>
      </c>
    </row>
    <row r="39" spans="4:13" ht="12.75">
      <c r="D39" s="32"/>
      <c r="E39" s="37">
        <f t="shared" si="0"/>
        <v>3.1622776601683744E-10</v>
      </c>
      <c r="F39" s="38">
        <f t="shared" si="1"/>
        <v>24.019733054057777</v>
      </c>
      <c r="G39" s="38">
        <f t="shared" si="2"/>
        <v>24.019733054057777</v>
      </c>
      <c r="H39" s="39">
        <v>9.5</v>
      </c>
      <c r="I39" s="40">
        <f t="shared" si="3"/>
        <v>1.9813785284297555E-08</v>
      </c>
      <c r="J39" s="40">
        <f t="shared" si="4"/>
        <v>0.4976997841247127</v>
      </c>
      <c r="K39" s="40">
        <f t="shared" si="5"/>
        <v>99.30416234321852</v>
      </c>
      <c r="L39" s="40">
        <f t="shared" si="6"/>
        <v>0.19813785284297583</v>
      </c>
      <c r="M39" s="41">
        <f t="shared" si="7"/>
        <v>14.773656124278741</v>
      </c>
    </row>
    <row r="40" spans="4:13" ht="12.75">
      <c r="D40" s="32"/>
      <c r="E40" s="37">
        <f t="shared" si="0"/>
        <v>1.778279410038918E-10</v>
      </c>
      <c r="F40" s="38">
        <f t="shared" si="1"/>
        <v>24.107916113314165</v>
      </c>
      <c r="G40" s="38">
        <f t="shared" si="2"/>
        <v>24.107916113314165</v>
      </c>
      <c r="H40" s="39">
        <v>9.75</v>
      </c>
      <c r="I40" s="40">
        <f t="shared" si="3"/>
        <v>6.269657564046612E-09</v>
      </c>
      <c r="J40" s="40">
        <f t="shared" si="4"/>
        <v>0.28005531622648044</v>
      </c>
      <c r="K40" s="40">
        <f t="shared" si="5"/>
        <v>99.36737592319831</v>
      </c>
      <c r="L40" s="40">
        <f t="shared" si="6"/>
        <v>0.3525687543055685</v>
      </c>
      <c r="M40" s="41">
        <f t="shared" si="7"/>
        <v>11.712257569179577</v>
      </c>
    </row>
    <row r="41" spans="4:13" ht="12.75">
      <c r="D41" s="32"/>
      <c r="E41" s="37">
        <f t="shared" si="0"/>
        <v>1E-10</v>
      </c>
      <c r="F41" s="38">
        <f t="shared" si="1"/>
        <v>24.23318464400391</v>
      </c>
      <c r="G41" s="38">
        <f t="shared" si="2"/>
        <v>24.23318464400391</v>
      </c>
      <c r="H41" s="39">
        <v>10</v>
      </c>
      <c r="I41" s="40">
        <f t="shared" si="3"/>
        <v>1.979634159106335E-09</v>
      </c>
      <c r="J41" s="40">
        <f t="shared" si="4"/>
        <v>0.1572479307002822</v>
      </c>
      <c r="K41" s="40">
        <f t="shared" si="5"/>
        <v>99.21673677965528</v>
      </c>
      <c r="L41" s="40">
        <f t="shared" si="6"/>
        <v>0.6260152876648156</v>
      </c>
      <c r="M41" s="41">
        <f t="shared" si="7"/>
        <v>7.560991087778065</v>
      </c>
    </row>
    <row r="42" spans="4:13" ht="12.75">
      <c r="D42" s="32"/>
      <c r="E42" s="37">
        <f t="shared" si="0"/>
        <v>5.623413251903482E-11</v>
      </c>
      <c r="F42" s="38">
        <f t="shared" si="1"/>
        <v>24.438560597744402</v>
      </c>
      <c r="G42" s="38">
        <f t="shared" si="2"/>
        <v>24.438560597744402</v>
      </c>
      <c r="H42" s="39">
        <v>10.25</v>
      </c>
      <c r="I42" s="40">
        <f t="shared" si="3"/>
        <v>6.234069909271455E-10</v>
      </c>
      <c r="J42" s="40">
        <f t="shared" si="4"/>
        <v>0.08805857802648909</v>
      </c>
      <c r="K42" s="40">
        <f t="shared" si="5"/>
        <v>98.80334960531005</v>
      </c>
      <c r="L42" s="40">
        <f t="shared" si="6"/>
        <v>1.1085918160400658</v>
      </c>
      <c r="M42" s="41">
        <f t="shared" si="7"/>
        <v>4.447010516970391</v>
      </c>
    </row>
    <row r="43" spans="4:13" ht="12.75">
      <c r="D43" s="32"/>
      <c r="E43" s="37">
        <f t="shared" si="0"/>
        <v>3.162277660168371E-11</v>
      </c>
      <c r="F43" s="38">
        <f t="shared" si="1"/>
        <v>24.79536006285207</v>
      </c>
      <c r="G43" s="38">
        <f t="shared" si="2"/>
        <v>24.79536006285207</v>
      </c>
      <c r="H43" s="39">
        <v>10.5</v>
      </c>
      <c r="I43" s="40">
        <f t="shared" si="3"/>
        <v>1.9552696012918868E-10</v>
      </c>
      <c r="J43" s="40">
        <f t="shared" si="4"/>
        <v>0.049114151814282477</v>
      </c>
      <c r="K43" s="40">
        <f t="shared" si="5"/>
        <v>97.99561624669828</v>
      </c>
      <c r="L43" s="40">
        <f t="shared" si="6"/>
        <v>1.9552696012918955</v>
      </c>
      <c r="M43" s="41">
        <f t="shared" si="7"/>
        <v>2.522377325127129</v>
      </c>
    </row>
    <row r="44" spans="4:13" ht="12.75">
      <c r="D44" s="32"/>
      <c r="E44" s="37">
        <f t="shared" si="0"/>
        <v>1.778279410038916E-11</v>
      </c>
      <c r="F44" s="38">
        <f t="shared" si="1"/>
        <v>25.42968907606356</v>
      </c>
      <c r="G44" s="38">
        <f t="shared" si="2"/>
        <v>25.42968907606356</v>
      </c>
      <c r="H44" s="39">
        <v>10.75</v>
      </c>
      <c r="I44" s="40">
        <f t="shared" si="3"/>
        <v>6.091714383740153E-11</v>
      </c>
      <c r="J44" s="40">
        <f t="shared" si="4"/>
        <v>0.027210688632867516</v>
      </c>
      <c r="K44" s="40">
        <f t="shared" si="5"/>
        <v>96.54716657207264</v>
      </c>
      <c r="L44" s="40">
        <f t="shared" si="6"/>
        <v>3.4256227392335763</v>
      </c>
      <c r="M44" s="41">
        <f t="shared" si="7"/>
        <v>1.4061642445778766</v>
      </c>
    </row>
    <row r="45" spans="4:13" ht="12.75">
      <c r="D45" s="32"/>
      <c r="E45" s="37">
        <f t="shared" si="0"/>
        <v>1E-11</v>
      </c>
      <c r="F45" s="38">
        <f t="shared" si="1"/>
        <v>26.573246259034285</v>
      </c>
      <c r="G45" s="38">
        <f t="shared" si="2"/>
        <v>26.573246259034285</v>
      </c>
      <c r="H45" s="39">
        <v>11</v>
      </c>
      <c r="I45" s="40">
        <f t="shared" si="3"/>
        <v>1.8765618516886806E-11</v>
      </c>
      <c r="J45" s="40">
        <f t="shared" si="4"/>
        <v>0.01490606063002798</v>
      </c>
      <c r="K45" s="40">
        <f t="shared" si="5"/>
        <v>94.05088431783189</v>
      </c>
      <c r="L45" s="40">
        <f t="shared" si="6"/>
        <v>5.934209621519303</v>
      </c>
      <c r="M45" s="41">
        <f t="shared" si="7"/>
        <v>0.7711498227798342</v>
      </c>
    </row>
    <row r="46" spans="4:13" ht="12.75">
      <c r="D46" s="32"/>
      <c r="E46" s="37">
        <f t="shared" si="0"/>
        <v>5.623413251903476E-12</v>
      </c>
      <c r="F46" s="38">
        <f t="shared" si="1"/>
        <v>28.671601252076286</v>
      </c>
      <c r="G46" s="38">
        <f t="shared" si="2"/>
        <v>28.671601252076286</v>
      </c>
      <c r="H46" s="39">
        <v>11.25</v>
      </c>
      <c r="I46" s="40">
        <f t="shared" si="3"/>
        <v>5.672592524804067E-12</v>
      </c>
      <c r="J46" s="40">
        <f t="shared" si="4"/>
        <v>0.008012749916632145</v>
      </c>
      <c r="K46" s="40">
        <f t="shared" si="5"/>
        <v>89.90453276167787</v>
      </c>
      <c r="L46" s="40">
        <f t="shared" si="6"/>
        <v>10.087454488399823</v>
      </c>
      <c r="M46" s="41">
        <f t="shared" si="7"/>
        <v>0.4109995084602306</v>
      </c>
    </row>
    <row r="47" spans="4:13" ht="12.75">
      <c r="D47" s="32"/>
      <c r="E47" s="37">
        <f t="shared" si="0"/>
        <v>3.162277660168367E-12</v>
      </c>
      <c r="F47" s="38">
        <f t="shared" si="1"/>
        <v>32.6559785945692</v>
      </c>
      <c r="G47" s="38">
        <f t="shared" si="2"/>
        <v>32.6559785945692</v>
      </c>
      <c r="H47" s="39">
        <v>11.5</v>
      </c>
      <c r="I47" s="40">
        <f t="shared" si="3"/>
        <v>1.663305811758035E-12</v>
      </c>
      <c r="J47" s="40">
        <f t="shared" si="4"/>
        <v>0.0041780353000060505</v>
      </c>
      <c r="K47" s="40">
        <f t="shared" si="5"/>
        <v>83.36276384711782</v>
      </c>
      <c r="L47" s="40">
        <f t="shared" si="6"/>
        <v>16.633058117580486</v>
      </c>
      <c r="M47" s="41">
        <f t="shared" si="7"/>
        <v>0.205722534219936</v>
      </c>
    </row>
    <row r="48" spans="4:13" ht="12.75">
      <c r="D48" s="32"/>
      <c r="E48" s="37">
        <f t="shared" si="0"/>
        <v>1.7782794100389204E-12</v>
      </c>
      <c r="F48" s="38">
        <f t="shared" si="1"/>
        <v>40.823891760646795</v>
      </c>
      <c r="G48" s="38">
        <f t="shared" si="2"/>
        <v>40.823891760646795</v>
      </c>
      <c r="H48" s="39">
        <v>11.75</v>
      </c>
      <c r="I48" s="40">
        <f t="shared" si="3"/>
        <v>4.657056271559383E-13</v>
      </c>
      <c r="J48" s="40">
        <f t="shared" si="4"/>
        <v>0.002080230624229318</v>
      </c>
      <c r="K48" s="40">
        <f t="shared" si="5"/>
        <v>73.80936781702799</v>
      </c>
      <c r="L48" s="40">
        <f t="shared" si="6"/>
        <v>26.188551952347307</v>
      </c>
      <c r="M48" s="41">
        <f t="shared" si="7"/>
        <v>0.08798371618857767</v>
      </c>
    </row>
    <row r="49" spans="4:13" ht="12.75">
      <c r="D49" s="32"/>
      <c r="E49" s="37">
        <f t="shared" si="0"/>
        <v>1E-12</v>
      </c>
      <c r="F49" s="38">
        <f t="shared" si="1"/>
        <v>61.07032738885845</v>
      </c>
      <c r="G49" s="38">
        <f t="shared" si="2"/>
        <v>61.07032738885845</v>
      </c>
      <c r="H49" s="39">
        <v>12</v>
      </c>
      <c r="I49" s="40">
        <f t="shared" si="3"/>
        <v>1.2233569031227577E-13</v>
      </c>
      <c r="J49" s="40">
        <f t="shared" si="4"/>
        <v>0.0009717469292952637</v>
      </c>
      <c r="K49" s="40">
        <f t="shared" si="5"/>
        <v>61.31308620149203</v>
      </c>
      <c r="L49" s="40">
        <f t="shared" si="6"/>
        <v>38.685942051578564</v>
      </c>
      <c r="M49" s="41">
        <f t="shared" si="7"/>
        <v>0.02201321489235998</v>
      </c>
    </row>
    <row r="50" spans="4:13" ht="12.75">
      <c r="D50" s="32"/>
      <c r="E50" s="37">
        <f t="shared" si="0"/>
        <v>5.62341325190347E-13</v>
      </c>
      <c r="F50" s="38">
        <f t="shared" si="1"/>
        <v>154.39203763231876</v>
      </c>
      <c r="G50" s="38">
        <f t="shared" si="2"/>
        <v>154.39203763231876</v>
      </c>
      <c r="H50" s="39">
        <v>12.25</v>
      </c>
      <c r="I50" s="40">
        <f t="shared" si="3"/>
        <v>2.9733704397427E-14</v>
      </c>
      <c r="J50" s="40">
        <f t="shared" si="4"/>
        <v>0.00041999973802080463</v>
      </c>
      <c r="K50" s="40">
        <f t="shared" si="5"/>
        <v>47.12474568613334</v>
      </c>
      <c r="L50" s="40">
        <f t="shared" si="6"/>
        <v>52.87483431412861</v>
      </c>
      <c r="M50" s="41">
        <f t="shared" si="7"/>
        <v>-0.009014251561209162</v>
      </c>
    </row>
    <row r="51" spans="4:13" ht="12.75">
      <c r="D51" s="32"/>
      <c r="E51" s="37">
        <f t="shared" si="0"/>
        <v>3.1622776601683746E-13</v>
      </c>
      <c r="F51" s="38">
        <f t="shared" si="1"/>
        <v>-216.26828281347906</v>
      </c>
      <c r="G51" s="38">
        <f t="shared" si="2"/>
        <v>100</v>
      </c>
      <c r="H51" s="39">
        <v>12.5</v>
      </c>
      <c r="I51" s="40">
        <f t="shared" si="3"/>
        <v>6.6613830995614845E-15</v>
      </c>
      <c r="J51" s="40">
        <f t="shared" si="4"/>
        <v>0.0001673263782287574</v>
      </c>
      <c r="K51" s="40">
        <f t="shared" si="5"/>
        <v>33.386001678006856</v>
      </c>
      <c r="L51" s="40">
        <f t="shared" si="6"/>
        <v>66.6138309956149</v>
      </c>
      <c r="M51" s="41">
        <f t="shared" si="7"/>
        <v>0.3967173498018436</v>
      </c>
    </row>
    <row r="52" spans="4:13" ht="12.75">
      <c r="D52" s="32"/>
      <c r="E52" s="40"/>
      <c r="F52" s="38"/>
      <c r="G52" s="38"/>
      <c r="H52" s="39"/>
      <c r="I52" s="40"/>
      <c r="J52" s="40"/>
      <c r="K52" s="43"/>
      <c r="L52" s="43"/>
      <c r="M52" s="42"/>
    </row>
  </sheetData>
  <sheetProtection/>
  <mergeCells count="2">
    <mergeCell ref="A2:C2"/>
    <mergeCell ref="A1:N1"/>
  </mergeCells>
  <printOptions gridLines="1"/>
  <pageMargins left="0.7875" right="0.7875" top="0.9840277777777777" bottom="0.7875" header="0.4921259845" footer="0.4921259845"/>
  <pageSetup horizontalDpi="180" verticalDpi="18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michel lagouge</cp:lastModifiedBy>
  <dcterms:created xsi:type="dcterms:W3CDTF">1998-05-12T20:46:22Z</dcterms:created>
  <dcterms:modified xsi:type="dcterms:W3CDTF">2009-01-21T17:10:15Z</dcterms:modified>
  <cp:category/>
  <cp:version/>
  <cp:contentType/>
  <cp:contentStatus/>
</cp:coreProperties>
</file>